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608" windowHeight="8376" firstSheet="1" activeTab="3"/>
  </bookViews>
  <sheets>
    <sheet name="2015 Proposed Operating Budget" sheetId="4" r:id="rId1"/>
    <sheet name="2015 Proposed Reserves Budget" sheetId="2" r:id="rId2"/>
    <sheet name="2014 Complete Projects" sheetId="3" r:id="rId3"/>
    <sheet name="Walks" sheetId="7" r:id="rId4"/>
  </sheets>
  <definedNames>
    <definedName name="_xlnm.Print_Area" localSheetId="2">'2014 Complete Projects'!$A$1:$C$36</definedName>
    <definedName name="_xlnm.Print_Area" localSheetId="0">'2015 Proposed Operating Budget'!$A$1:$F$40</definedName>
    <definedName name="_xlnm.Print_Area" localSheetId="1">'2015 Proposed Reserves Budget'!$A$1:$H$26</definedName>
  </definedNames>
  <calcPr calcId="145621"/>
</workbook>
</file>

<file path=xl/calcChain.xml><?xml version="1.0" encoding="utf-8"?>
<calcChain xmlns="http://schemas.openxmlformats.org/spreadsheetml/2006/main">
  <c r="E76" i="7" l="1"/>
  <c r="E77" i="7" s="1"/>
  <c r="B32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5" i="3"/>
  <c r="B14" i="3"/>
  <c r="B13" i="3"/>
  <c r="B1" i="3"/>
  <c r="H26" i="2"/>
  <c r="G26" i="2"/>
  <c r="F26" i="2"/>
  <c r="E26" i="2"/>
  <c r="D26" i="2"/>
  <c r="C26" i="2"/>
  <c r="B26" i="2"/>
  <c r="H24" i="2"/>
  <c r="G24" i="2"/>
  <c r="F24" i="2"/>
  <c r="E24" i="2"/>
  <c r="D24" i="2"/>
  <c r="C24" i="2"/>
  <c r="B24" i="2"/>
  <c r="C23" i="2"/>
  <c r="B23" i="2"/>
  <c r="D17" i="2"/>
  <c r="C17" i="2"/>
  <c r="H16" i="2"/>
  <c r="G16" i="2"/>
  <c r="F15" i="2"/>
  <c r="E14" i="2"/>
  <c r="H11" i="2"/>
  <c r="G11" i="2"/>
  <c r="F11" i="2"/>
  <c r="E11" i="2"/>
  <c r="D11" i="2"/>
  <c r="C11" i="2"/>
  <c r="B11" i="2"/>
  <c r="B7" i="2"/>
  <c r="H3" i="2"/>
  <c r="G3" i="2"/>
  <c r="F3" i="2"/>
  <c r="E3" i="2"/>
  <c r="D3" i="2"/>
  <c r="C3" i="2"/>
  <c r="B3" i="2"/>
  <c r="H2" i="2"/>
  <c r="G2" i="2"/>
  <c r="F2" i="2"/>
  <c r="E2" i="2"/>
  <c r="D2" i="2"/>
  <c r="C2" i="2"/>
  <c r="B2" i="2"/>
  <c r="E40" i="4"/>
  <c r="D40" i="4"/>
  <c r="C40" i="4"/>
  <c r="B40" i="4"/>
  <c r="E38" i="4"/>
  <c r="D38" i="4"/>
  <c r="C38" i="4"/>
  <c r="B38" i="4"/>
  <c r="E36" i="4"/>
  <c r="D36" i="4"/>
  <c r="C36" i="4"/>
  <c r="B36" i="4"/>
  <c r="E35" i="4"/>
  <c r="D35" i="4"/>
  <c r="C35" i="4"/>
  <c r="B35" i="4"/>
  <c r="E34" i="4"/>
  <c r="D34" i="4"/>
  <c r="C34" i="4"/>
  <c r="B34" i="4"/>
  <c r="E33" i="4"/>
  <c r="D33" i="4"/>
  <c r="C33" i="4"/>
  <c r="B33" i="4"/>
  <c r="E32" i="4"/>
  <c r="D32" i="4"/>
  <c r="C32" i="4"/>
  <c r="B32" i="4"/>
  <c r="E31" i="4"/>
  <c r="D31" i="4"/>
  <c r="C31" i="4"/>
  <c r="B31" i="4"/>
  <c r="E30" i="4"/>
  <c r="D30" i="4"/>
  <c r="C30" i="4"/>
  <c r="B30" i="4"/>
  <c r="E29" i="4"/>
  <c r="D29" i="4"/>
  <c r="C29" i="4"/>
  <c r="B29" i="4"/>
  <c r="E28" i="4"/>
  <c r="D28" i="4"/>
  <c r="B28" i="4"/>
  <c r="E27" i="4"/>
  <c r="D27" i="4"/>
  <c r="C27" i="4"/>
  <c r="B27" i="4"/>
  <c r="E26" i="4"/>
  <c r="D26" i="4"/>
  <c r="C26" i="4"/>
  <c r="B26" i="4"/>
  <c r="E25" i="4"/>
  <c r="D25" i="4"/>
  <c r="C25" i="4"/>
  <c r="B25" i="4"/>
  <c r="E24" i="4"/>
  <c r="D24" i="4"/>
  <c r="B24" i="4"/>
  <c r="E21" i="4"/>
  <c r="D21" i="4"/>
  <c r="C21" i="4"/>
  <c r="B21" i="4"/>
  <c r="E20" i="4"/>
  <c r="D20" i="4"/>
  <c r="C20" i="4"/>
  <c r="B20" i="4"/>
  <c r="E19" i="4"/>
  <c r="D19" i="4"/>
  <c r="C19" i="4"/>
  <c r="B19" i="4"/>
  <c r="E16" i="4"/>
  <c r="D16" i="4"/>
  <c r="C16" i="4"/>
  <c r="B16" i="4"/>
  <c r="E15" i="4"/>
  <c r="D15" i="4"/>
  <c r="C15" i="4"/>
  <c r="B15" i="4"/>
  <c r="E12" i="4"/>
  <c r="D12" i="4"/>
  <c r="C12" i="4"/>
  <c r="B12" i="4"/>
  <c r="E10" i="4"/>
  <c r="D10" i="4"/>
  <c r="C10" i="4"/>
  <c r="B10" i="4"/>
  <c r="E9" i="4"/>
  <c r="D9" i="4"/>
  <c r="C9" i="4"/>
  <c r="B9" i="4"/>
  <c r="E8" i="4"/>
  <c r="D8" i="4"/>
  <c r="C8" i="4"/>
  <c r="B8" i="4"/>
  <c r="E5" i="4"/>
  <c r="D5" i="4"/>
  <c r="C5" i="4"/>
  <c r="B5" i="4"/>
  <c r="E4" i="4"/>
  <c r="D4" i="4"/>
  <c r="C4" i="4"/>
  <c r="B4" i="4"/>
  <c r="E3" i="4"/>
  <c r="D3" i="4"/>
  <c r="C3" i="4"/>
  <c r="B3" i="4"/>
</calcChain>
</file>

<file path=xl/sharedStrings.xml><?xml version="1.0" encoding="utf-8"?>
<sst xmlns="http://schemas.openxmlformats.org/spreadsheetml/2006/main" count="336" uniqueCount="269">
  <si>
    <t>2014 Budget</t>
  </si>
  <si>
    <t>Common Charge Income - 72 units @ $225/unit</t>
  </si>
  <si>
    <t>REVENUE</t>
  </si>
  <si>
    <t>EXPENSES</t>
  </si>
  <si>
    <t>Utilities</t>
  </si>
  <si>
    <t>Electricity (Street Lights)</t>
  </si>
  <si>
    <t>Water and Sewer</t>
  </si>
  <si>
    <t>Contribution Charge to Conservancy- 72 units @ $50/unit</t>
  </si>
  <si>
    <t>Management Fees - Elite</t>
  </si>
  <si>
    <t>2015 Proposed Budget - Elite</t>
  </si>
  <si>
    <t>Maintenance</t>
  </si>
  <si>
    <t>Irrigation Repairs and Improvements</t>
  </si>
  <si>
    <t>General Maintenance and Repair</t>
  </si>
  <si>
    <t>Walkway Repairs (Actual is combination Expense and Reserves)</t>
  </si>
  <si>
    <t>Contribution Charge to Conservancy</t>
  </si>
  <si>
    <t>Sub-total Revenue Adjustments</t>
  </si>
  <si>
    <t>Net Revenue</t>
  </si>
  <si>
    <t>Sub-total Gross Revenue</t>
  </si>
  <si>
    <t>Revenue Adjustments</t>
  </si>
  <si>
    <t>Snow Removal (Per Contract)</t>
  </si>
  <si>
    <t>Extra Snow/Salting Services</t>
  </si>
  <si>
    <t>Lawn Care and Trimming (Per Contract)</t>
  </si>
  <si>
    <t>Landscaping - Mulch every other year</t>
  </si>
  <si>
    <t>Catch Basin Clean and Repair</t>
  </si>
  <si>
    <t>Landscaping - General Improvements</t>
  </si>
  <si>
    <t>Tree Work - General Improvements</t>
  </si>
  <si>
    <t>Total Expenses</t>
  </si>
  <si>
    <t>Sub-total Maintenance</t>
  </si>
  <si>
    <t>Sub-total Utilities</t>
  </si>
  <si>
    <t>Sub-total Management Fees</t>
  </si>
  <si>
    <t>Net Income</t>
  </si>
  <si>
    <t>Beginning Balance on 1/1</t>
  </si>
  <si>
    <t>Estimated Contributions annual 2% increase)</t>
  </si>
  <si>
    <t>Prior Year Operating Budget Adjustment</t>
  </si>
  <si>
    <t>Capital Improvements</t>
  </si>
  <si>
    <t>Phase 2 Lockview Screening Project</t>
  </si>
  <si>
    <t>Additional Tree Work</t>
  </si>
  <si>
    <t>Phase 3 Lockview Screening Project</t>
  </si>
  <si>
    <t>Phase 4 Lockview Screening Project</t>
  </si>
  <si>
    <t>Required Improvements Per Reserve Study</t>
  </si>
  <si>
    <t>Driveways - Phase 1 Knoll</t>
  </si>
  <si>
    <t>Driveways - Phase 2 Knoll</t>
  </si>
  <si>
    <t>Road Mill and Overlay/Catch Basins</t>
  </si>
  <si>
    <t>Irrigation System</t>
  </si>
  <si>
    <t>Light Posts</t>
  </si>
  <si>
    <t>Cement Walks</t>
  </si>
  <si>
    <t>Paved Walks</t>
  </si>
  <si>
    <t>Fences</t>
  </si>
  <si>
    <t>Stone Walls</t>
  </si>
  <si>
    <t>Brick Walkways</t>
  </si>
  <si>
    <t>Projected Balance at EOY</t>
  </si>
  <si>
    <t>Sub-total Capital Improvements</t>
  </si>
  <si>
    <t>Sub-total Resrve Study Improvements</t>
  </si>
  <si>
    <t>Mailbox Repairs</t>
  </si>
  <si>
    <t>$15,000 Included in the 2015 Reserves</t>
  </si>
  <si>
    <t>5 OTG</t>
  </si>
  <si>
    <t>6 OTG</t>
  </si>
  <si>
    <t xml:space="preserve">143 Pierce </t>
  </si>
  <si>
    <t>32 KWN</t>
  </si>
  <si>
    <t>38 KWN</t>
  </si>
  <si>
    <t>21 IVY</t>
  </si>
  <si>
    <t>23 IVY</t>
  </si>
  <si>
    <t>24 IVY</t>
  </si>
  <si>
    <t>41 Sagewood</t>
  </si>
  <si>
    <t>121 Heather</t>
  </si>
  <si>
    <t>146 MG</t>
  </si>
  <si>
    <t>Transfer to Reserves - 2% increase per Reserve Study advice</t>
  </si>
  <si>
    <t>2% increase per Reserve Study advice</t>
  </si>
  <si>
    <t>2015 Proposed Budget - VC BOD</t>
  </si>
  <si>
    <t>Increase of $10.00/month/Unit = 4.5% increase</t>
  </si>
  <si>
    <t>RLL WO#12667 - Core Aeration of Common Area lawns</t>
  </si>
  <si>
    <t>RLL WO#15212 - 23 IVY replace front lawn damaged due to faulty irrigation system</t>
  </si>
  <si>
    <t>RLL WO#15171 - 34 KWN - take-down maple, and prune tall Oak in front of house.</t>
  </si>
  <si>
    <t>Complete on 9/15/2014</t>
  </si>
  <si>
    <t>Complete on 9/22/2014</t>
  </si>
  <si>
    <t>Complete on 9/19/2014</t>
  </si>
  <si>
    <t>RLL WO#12106 - Remove Common Bed behind Units 3 and 5 OTG</t>
  </si>
  <si>
    <t>RLL WO#12109 - Remove Common Beds behind 535 and 139 Pierce</t>
  </si>
  <si>
    <t xml:space="preserve">Revised RLL WO#12112 - Various landscaping projects around the units within the Village and Knoll </t>
  </si>
  <si>
    <t>Status</t>
  </si>
  <si>
    <t>2014 Walkway Repairs - RLL WO# 12459</t>
  </si>
  <si>
    <t>RLL WO#12944 - Woodline Area cleanup between 130-136 Primrose Lane</t>
  </si>
  <si>
    <t>RLL WO#12945 - Woodline Area cleanup between 124 Heather and Corner Fence at 43 Sagewood</t>
  </si>
  <si>
    <t>RLL WO#12946 - Woodline Area cleanup between the Corner Fence of 43 Sagewood to 30 KWN</t>
  </si>
  <si>
    <t>RLL WO#12949 - Woodline Area soften soild and plant new lawn between 136 Primrose and 30 KWN</t>
  </si>
  <si>
    <t>RLL WO#12937 - Woodline Area cleanup between 32-36 KWN</t>
  </si>
  <si>
    <t>Completed Lawn, Woodline and Landscaping Projects</t>
  </si>
  <si>
    <t>Complete late Spring 2014</t>
  </si>
  <si>
    <t>34 KWN Walkway</t>
  </si>
  <si>
    <t>RLL WO#12114 - reduce the size of the bed between 503 and 507 Hawthorne Lane</t>
  </si>
  <si>
    <t>RLL WO#12113 - plantings on stone grade along RH side of garage at 26 Ivy</t>
  </si>
  <si>
    <t>Complete 9/24/2014 - original WO reduced by $1,000.00</t>
  </si>
  <si>
    <t>Mark of RLL agreed to make small repairs to front walkway free of charge. Mark actioned on 9/25/2014 to complete the repairs</t>
  </si>
  <si>
    <t>Complete on 10/3/2014</t>
  </si>
  <si>
    <t>Complete on 9/26/2014</t>
  </si>
  <si>
    <t>Status - These expenses were paid for using a combination of 2014 Budget - Reserves and Planned Capital Improvement Line Items</t>
  </si>
  <si>
    <t>New RLL WO#15512 - Aster Place Turnaround Area</t>
  </si>
  <si>
    <t>Completed in Late Fall of 2013</t>
  </si>
  <si>
    <t>Complete on 11/11/2014</t>
  </si>
  <si>
    <t>RLL WO#15429 - 342 Mercer Drainage issues</t>
  </si>
  <si>
    <t>RLL WO#15512 Sink Hole at Aster Place, behind 38 KWN</t>
  </si>
  <si>
    <t>RLL Quote#s 15526, 14855, 15524, 14856, 14861, 10357 and 14678</t>
  </si>
  <si>
    <t>RLL WO#15501 14 Aster Place; drainage issue at the left-side of driveway, near the garage door.</t>
  </si>
  <si>
    <t>Lockview Screening Project - RLL WO#15523, replacing WO# 14678</t>
  </si>
  <si>
    <t>RLL WO# 15528 - 503 and 507 Hawthorne drainage issues</t>
  </si>
  <si>
    <t>Quotes that were Cancelled</t>
  </si>
  <si>
    <t>Cancelled</t>
  </si>
  <si>
    <t>Cancelled all of these quotes as the work was either done under other work orders, or decided not to do the work</t>
  </si>
  <si>
    <t>Complete on 11/19/2014</t>
  </si>
  <si>
    <t>Complete on 11/22/2014 - New plan using RLL WO# 15523. Funding is using 2014 Reserve Budget. Reduced Original of $43,000 to $9,928.52</t>
  </si>
  <si>
    <t>Complete 0n 11/19/2014, as part of RLL WO# 15523</t>
  </si>
  <si>
    <t>Complete on 11/19/2014 - Had a meeting with HO's, agreed to resolution with HO's was to slightly move and slightly enlarge the arae, and reconstruct with like materials.</t>
  </si>
  <si>
    <t>Replace seven (7) Catch Basins located within the Knoll Community</t>
  </si>
  <si>
    <t>Work is inprocess with Central Sealing Company, Inc. This quote will be paid using $3800.00 of the $5000.00 2014 budgeted line item.</t>
  </si>
  <si>
    <t>Complete 10/22/2014</t>
  </si>
  <si>
    <t xml:space="preserve">Status - These expenses were paid for using a combination of 2014 Operating Budget - Catch Basin Clean/Repair, Landscape Improvement and Tree Work Line Items, and Reserve Budget - Lockview Screening Work. </t>
  </si>
  <si>
    <t>2014 Actual January-October</t>
  </si>
  <si>
    <t>Pest Control</t>
  </si>
  <si>
    <t>Unplanned in 2014, so included for the just icase factor</t>
  </si>
  <si>
    <t>RLL Work Order Numbers 15523</t>
  </si>
  <si>
    <t>This line item is now included in the Snow Removal number</t>
  </si>
  <si>
    <t>This line item now reflects the new contract rates with RLL</t>
  </si>
  <si>
    <t>This number is not included in the new RLL Lawn Care and Triming contract</t>
  </si>
  <si>
    <t>Included in this line item is $1600.00 for Lawn Aeration and overseeding, and $1000.00 for Fence Washing</t>
  </si>
  <si>
    <t>Estimate of $150 each for lower village, and $75 each for Knoll. Plan to do 25% of mailboxes/year</t>
  </si>
  <si>
    <t>2015 WWC Village Council Expense Budget - Final</t>
  </si>
  <si>
    <t>4 OTG</t>
  </si>
  <si>
    <t>2 OTG</t>
  </si>
  <si>
    <t>503 HAW</t>
  </si>
  <si>
    <t>511 HAW</t>
  </si>
  <si>
    <t>523 HAW</t>
  </si>
  <si>
    <t>527 HAW</t>
  </si>
  <si>
    <t>535 HAW</t>
  </si>
  <si>
    <t>539 HAW</t>
  </si>
  <si>
    <t>342 MER</t>
  </si>
  <si>
    <t>330 MER</t>
  </si>
  <si>
    <t>36 KWN</t>
  </si>
  <si>
    <t>37 KWN</t>
  </si>
  <si>
    <t>22 IVY</t>
  </si>
  <si>
    <t>42 SAGE</t>
  </si>
  <si>
    <t>43 SAGE</t>
  </si>
  <si>
    <t>26 IVY</t>
  </si>
  <si>
    <t>103 KWS</t>
  </si>
  <si>
    <t>107 KWS</t>
  </si>
  <si>
    <t>132 PRIM</t>
  </si>
  <si>
    <t>134 PRIM</t>
  </si>
  <si>
    <t>143 PIER</t>
  </si>
  <si>
    <t>41 SAGE</t>
  </si>
  <si>
    <t>106 KWS</t>
  </si>
  <si>
    <t>20 IVY</t>
  </si>
  <si>
    <t>3OTG</t>
  </si>
  <si>
    <t>1 OTG</t>
  </si>
  <si>
    <t>338 MER</t>
  </si>
  <si>
    <t>ADJOINED</t>
  </si>
  <si>
    <t>334 MER</t>
  </si>
  <si>
    <t>507 HAW</t>
  </si>
  <si>
    <t>515 HAW</t>
  </si>
  <si>
    <t>519 HAW</t>
  </si>
  <si>
    <t>531 HAW</t>
  </si>
  <si>
    <t>139 PIER</t>
  </si>
  <si>
    <t>147 PIER</t>
  </si>
  <si>
    <t>151 PIER</t>
  </si>
  <si>
    <t>141 MG</t>
  </si>
  <si>
    <t>143 MG</t>
  </si>
  <si>
    <t>145 MG</t>
  </si>
  <si>
    <t>144 MG</t>
  </si>
  <si>
    <t>142 MG</t>
  </si>
  <si>
    <t>105 KWS</t>
  </si>
  <si>
    <t>101KWS</t>
  </si>
  <si>
    <t>131 PRIM</t>
  </si>
  <si>
    <t>133 PRIM</t>
  </si>
  <si>
    <t>135 PRIM</t>
  </si>
  <si>
    <t>136 PRIM</t>
  </si>
  <si>
    <t>130 PRIM</t>
  </si>
  <si>
    <t>121 HEA</t>
  </si>
  <si>
    <t>123 HEA</t>
  </si>
  <si>
    <t>124 HEA</t>
  </si>
  <si>
    <t>122 HEA</t>
  </si>
  <si>
    <t>120 HEA</t>
  </si>
  <si>
    <t>44 SAGE</t>
  </si>
  <si>
    <t>40 SAGE</t>
  </si>
  <si>
    <t>31 KWN</t>
  </si>
  <si>
    <t>33 KWN</t>
  </si>
  <si>
    <t>30 KWN</t>
  </si>
  <si>
    <t>35 KWN</t>
  </si>
  <si>
    <t>34 KWN</t>
  </si>
  <si>
    <t>39 KWN</t>
  </si>
  <si>
    <t>10 ASTER</t>
  </si>
  <si>
    <t>12 ASTER</t>
  </si>
  <si>
    <t>14 ASTER</t>
  </si>
  <si>
    <t>11 ASTER</t>
  </si>
  <si>
    <t>HARNER</t>
  </si>
  <si>
    <t>TOWERS</t>
  </si>
  <si>
    <t>DEB/LARK</t>
  </si>
  <si>
    <t>FREEMAN</t>
  </si>
  <si>
    <t>TWARKINS</t>
  </si>
  <si>
    <t>DEVIZIO</t>
  </si>
  <si>
    <t>JOHNSON</t>
  </si>
  <si>
    <t>KLOPFER</t>
  </si>
  <si>
    <t>GILLETTE</t>
  </si>
  <si>
    <t>MILLER</t>
  </si>
  <si>
    <t>MURA</t>
  </si>
  <si>
    <t>SIKORA</t>
  </si>
  <si>
    <t>ELLIS</t>
  </si>
  <si>
    <t>LACEY</t>
  </si>
  <si>
    <t>DEVLIN</t>
  </si>
  <si>
    <t>TANNER</t>
  </si>
  <si>
    <t>FITZGERALD</t>
  </si>
  <si>
    <t>MUSKA</t>
  </si>
  <si>
    <t>MACALVANE</t>
  </si>
  <si>
    <t>PALLADINO</t>
  </si>
  <si>
    <t>ODONNELL</t>
  </si>
  <si>
    <t>ARMSTRONG</t>
  </si>
  <si>
    <t>ATTACHED</t>
  </si>
  <si>
    <t>Address</t>
  </si>
  <si>
    <t>Done 2014</t>
  </si>
  <si>
    <t>Done 2013</t>
  </si>
  <si>
    <t>Done 2012</t>
  </si>
  <si>
    <t>DENKER</t>
  </si>
  <si>
    <t>SMITH</t>
  </si>
  <si>
    <t>WILLETTE</t>
  </si>
  <si>
    <t>LYONS</t>
  </si>
  <si>
    <t>MANION</t>
  </si>
  <si>
    <t>NELSON</t>
  </si>
  <si>
    <t>LE</t>
  </si>
  <si>
    <t>CASAGRANDE</t>
  </si>
  <si>
    <t>MITCHELL</t>
  </si>
  <si>
    <t>MYERS</t>
  </si>
  <si>
    <t>TORPEY</t>
  </si>
  <si>
    <t>ABRAHAM</t>
  </si>
  <si>
    <t>CURTIS</t>
  </si>
  <si>
    <t>LENNON</t>
  </si>
  <si>
    <t>FLEISSNER</t>
  </si>
  <si>
    <t>COLAVECCHIO</t>
  </si>
  <si>
    <t>KRONICK</t>
  </si>
  <si>
    <t>HIGGINS</t>
  </si>
  <si>
    <t>KEEFE</t>
  </si>
  <si>
    <t>MELLA</t>
  </si>
  <si>
    <t>SORBO</t>
  </si>
  <si>
    <t>McNAMARA</t>
  </si>
  <si>
    <t>MOFFIE</t>
  </si>
  <si>
    <t>CHONG</t>
  </si>
  <si>
    <t>KUMARI</t>
  </si>
  <si>
    <t>DINUCCI</t>
  </si>
  <si>
    <t>MAZZARELLA</t>
  </si>
  <si>
    <t>X</t>
  </si>
  <si>
    <t>FREEDMAN</t>
  </si>
  <si>
    <t>MISNER</t>
  </si>
  <si>
    <t>ROBERTSON</t>
  </si>
  <si>
    <t>GELINAS</t>
  </si>
  <si>
    <t>BELLONE</t>
  </si>
  <si>
    <t>HAMLET</t>
  </si>
  <si>
    <t>FIELDS</t>
  </si>
  <si>
    <t>NEWELL</t>
  </si>
  <si>
    <t>TEFFT</t>
  </si>
  <si>
    <t>RAYMOND</t>
  </si>
  <si>
    <t>BELL</t>
  </si>
  <si>
    <t>BOBBITT</t>
  </si>
  <si>
    <t>COLLIER</t>
  </si>
  <si>
    <t>MUNLEY</t>
  </si>
  <si>
    <t>McGOVERN</t>
  </si>
  <si>
    <t>DOSTAL</t>
  </si>
  <si>
    <t>SAXTON</t>
  </si>
  <si>
    <t>GELLERT</t>
  </si>
  <si>
    <t>PISZCHALA</t>
  </si>
  <si>
    <t>#</t>
  </si>
  <si>
    <t>Done 2015</t>
  </si>
  <si>
    <t>Scheduled</t>
  </si>
  <si>
    <t>New bricks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</si>
</sst>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4" fillId="2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/>
    <xf numFmtId="0" fontId="6" fillId="0" borderId="0" xfId="0" applyFont="1"/>
    <xf numFmtId="0" fontId="2" fillId="0" borderId="0" xfId="0" applyFont="1" applyAlignment="1">
      <alignment horizontal="right"/>
    </xf>
    <xf numFmtId="0" fontId="7" fillId="0" borderId="0" xfId="0" applyFont="1" applyFill="1" applyAlignment="1">
      <alignment horizontal="left"/>
    </xf>
    <xf numFmtId="0" fontId="2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164" fontId="8" fillId="0" borderId="0" xfId="0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9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/>
    <xf numFmtId="164" fontId="0" fillId="0" borderId="0" xfId="0" applyNumberFormat="1"/>
    <xf numFmtId="0" fontId="8" fillId="0" borderId="0" xfId="0" applyFont="1"/>
    <xf numFmtId="164" fontId="0" fillId="3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0" fillId="3" borderId="0" xfId="0" applyFill="1" applyAlignment="1">
      <alignment wrapText="1"/>
    </xf>
    <xf numFmtId="0" fontId="3" fillId="3" borderId="0" xfId="0" applyFont="1" applyFill="1" applyAlignment="1">
      <alignment wrapText="1"/>
    </xf>
    <xf numFmtId="0" fontId="0" fillId="0" borderId="0" xfId="0" applyFill="1" applyAlignment="1">
      <alignment wrapText="1"/>
    </xf>
    <xf numFmtId="9" fontId="0" fillId="0" borderId="0" xfId="2" applyFont="1"/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left"/>
    </xf>
    <xf numFmtId="0" fontId="12" fillId="0" borderId="0" xfId="0" applyFont="1" applyAlignment="1">
      <alignment vertical="top" wrapText="1"/>
    </xf>
    <xf numFmtId="0" fontId="3" fillId="0" borderId="0" xfId="0" applyFont="1"/>
    <xf numFmtId="164" fontId="3" fillId="0" borderId="0" xfId="0" applyNumberFormat="1" applyFont="1"/>
    <xf numFmtId="0" fontId="0" fillId="0" borderId="0" xfId="0" applyFill="1"/>
    <xf numFmtId="0" fontId="10" fillId="6" borderId="0" xfId="0" applyFont="1" applyFill="1"/>
    <xf numFmtId="164" fontId="10" fillId="6" borderId="0" xfId="0" applyNumberFormat="1" applyFont="1" applyFill="1"/>
    <xf numFmtId="164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164" fontId="3" fillId="0" borderId="0" xfId="1" applyNumberFormat="1" applyFont="1" applyFill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Alignment="1">
      <alignment wrapText="1"/>
    </xf>
    <xf numFmtId="0" fontId="10" fillId="6" borderId="0" xfId="0" applyFont="1" applyFill="1" applyAlignment="1">
      <alignment wrapText="1"/>
    </xf>
    <xf numFmtId="0" fontId="3" fillId="0" borderId="0" xfId="0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0" fontId="10" fillId="4" borderId="0" xfId="0" applyFont="1" applyFill="1" applyAlignment="1">
      <alignment vertical="top"/>
    </xf>
    <xf numFmtId="164" fontId="10" fillId="4" borderId="0" xfId="0" applyNumberFormat="1" applyFont="1" applyFill="1" applyAlignment="1">
      <alignment vertical="top"/>
    </xf>
    <xf numFmtId="0" fontId="10" fillId="4" borderId="0" xfId="0" applyFont="1" applyFill="1" applyAlignment="1">
      <alignment vertical="top" wrapText="1"/>
    </xf>
    <xf numFmtId="0" fontId="10" fillId="5" borderId="0" xfId="0" applyFont="1" applyFill="1" applyAlignment="1">
      <alignment vertical="top"/>
    </xf>
    <xf numFmtId="164" fontId="10" fillId="5" borderId="0" xfId="0" applyNumberFormat="1" applyFont="1" applyFill="1" applyAlignment="1">
      <alignment vertical="top"/>
    </xf>
    <xf numFmtId="0" fontId="10" fillId="5" borderId="0" xfId="0" applyFont="1" applyFill="1" applyAlignment="1">
      <alignment vertical="top" wrapText="1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center" vertical="top"/>
    </xf>
    <xf numFmtId="164" fontId="0" fillId="0" borderId="0" xfId="0" applyNumberFormat="1" applyFill="1" applyAlignment="1">
      <alignment horizontal="center" vertical="top"/>
    </xf>
    <xf numFmtId="0" fontId="0" fillId="0" borderId="0" xfId="0" applyFill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4" fontId="0" fillId="0" borderId="0" xfId="1" applyFont="1" applyAlignment="1">
      <alignment horizontal="center"/>
    </xf>
    <xf numFmtId="44" fontId="0" fillId="7" borderId="0" xfId="1" applyFont="1" applyFill="1" applyAlignment="1">
      <alignment horizontal="center"/>
    </xf>
    <xf numFmtId="17" fontId="0" fillId="0" borderId="0" xfId="0" applyNumberFormat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left"/>
    </xf>
    <xf numFmtId="0" fontId="0" fillId="7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44" fontId="0" fillId="8" borderId="0" xfId="1" applyFont="1" applyFill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13" fillId="3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164" fontId="0" fillId="0" borderId="0" xfId="0" applyNumberFormat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workbookViewId="0">
      <selection activeCell="F12" sqref="F12"/>
    </sheetView>
  </sheetViews>
  <sheetFormatPr defaultRowHeight="14.4" x14ac:dyDescent="0.3"/>
  <cols>
    <col min="1" max="1" width="63.5546875" customWidth="1"/>
    <col min="2" max="5" width="15.6640625" style="12" customWidth="1"/>
    <col min="6" max="6" width="73.6640625" style="27" customWidth="1"/>
  </cols>
  <sheetData>
    <row r="1" spans="1:8" s="33" customFormat="1" ht="42" x14ac:dyDescent="0.3">
      <c r="A1" s="37" t="s">
        <v>125</v>
      </c>
      <c r="B1" s="34" t="s">
        <v>0</v>
      </c>
      <c r="C1" s="34" t="s">
        <v>116</v>
      </c>
      <c r="D1" s="34" t="s">
        <v>9</v>
      </c>
      <c r="E1" s="34" t="s">
        <v>68</v>
      </c>
      <c r="F1" s="35"/>
    </row>
    <row r="2" spans="1:8" s="5" customFormat="1" ht="15.6" x14ac:dyDescent="0.3">
      <c r="A2" s="1" t="s">
        <v>2</v>
      </c>
      <c r="B2" s="13"/>
      <c r="C2" s="13"/>
      <c r="D2" s="13"/>
      <c r="E2" s="13"/>
      <c r="F2" s="28"/>
    </row>
    <row r="3" spans="1:8" x14ac:dyDescent="0.3">
      <c r="A3" t="s">
        <v>1</v>
      </c>
      <c r="B3" s="14">
        <f>(72*225)*12</f>
        <v>194400</v>
      </c>
      <c r="C3" s="14">
        <f>(72*225)*10</f>
        <v>162000</v>
      </c>
      <c r="D3" s="14">
        <f>(225*72)*12</f>
        <v>194400</v>
      </c>
      <c r="E3" s="25">
        <f>(235*72)*12</f>
        <v>203040</v>
      </c>
      <c r="F3" s="29" t="s">
        <v>69</v>
      </c>
      <c r="H3" s="32"/>
    </row>
    <row r="4" spans="1:8" x14ac:dyDescent="0.3">
      <c r="A4" t="s">
        <v>7</v>
      </c>
      <c r="B4" s="14">
        <f>(72*50)*12</f>
        <v>43200</v>
      </c>
      <c r="C4" s="14">
        <f>(72*50)*10</f>
        <v>36000</v>
      </c>
      <c r="D4" s="14">
        <f>(72*50)*12</f>
        <v>43200</v>
      </c>
      <c r="E4" s="14">
        <f>(72*50)*12</f>
        <v>43200</v>
      </c>
    </row>
    <row r="5" spans="1:8" x14ac:dyDescent="0.3">
      <c r="A5" s="20" t="s">
        <v>17</v>
      </c>
      <c r="B5" s="17">
        <f>B3+B4</f>
        <v>237600</v>
      </c>
      <c r="C5" s="17">
        <f>C3+C4</f>
        <v>198000</v>
      </c>
      <c r="D5" s="17">
        <f>D3+D4</f>
        <v>237600</v>
      </c>
      <c r="E5" s="17">
        <f>E3+E4</f>
        <v>246240</v>
      </c>
    </row>
    <row r="6" spans="1:8" ht="8.1" customHeight="1" x14ac:dyDescent="0.3">
      <c r="A6" s="2"/>
      <c r="B6" s="14"/>
      <c r="C6" s="14"/>
      <c r="D6" s="14"/>
      <c r="E6" s="14"/>
    </row>
    <row r="7" spans="1:8" s="5" customFormat="1" ht="15.6" x14ac:dyDescent="0.3">
      <c r="A7" s="7" t="s">
        <v>18</v>
      </c>
      <c r="B7" s="15"/>
      <c r="C7" s="15"/>
      <c r="D7" s="15"/>
      <c r="E7" s="15"/>
      <c r="F7" s="28"/>
    </row>
    <row r="8" spans="1:8" x14ac:dyDescent="0.3">
      <c r="A8" s="4" t="s">
        <v>14</v>
      </c>
      <c r="B8" s="14">
        <f>(72*50)*12</f>
        <v>43200</v>
      </c>
      <c r="C8" s="14">
        <f>(72*50)*10</f>
        <v>36000</v>
      </c>
      <c r="D8" s="14">
        <f>(72*50)*12</f>
        <v>43200</v>
      </c>
      <c r="E8" s="14">
        <f>(72*50)*12</f>
        <v>43200</v>
      </c>
    </row>
    <row r="9" spans="1:8" x14ac:dyDescent="0.3">
      <c r="A9" s="4" t="s">
        <v>66</v>
      </c>
      <c r="B9" s="14">
        <f>34174</f>
        <v>34174</v>
      </c>
      <c r="C9" s="14">
        <f>25630.47</f>
        <v>25630.47</v>
      </c>
      <c r="D9" s="14">
        <f>34174</f>
        <v>34174</v>
      </c>
      <c r="E9" s="25">
        <f>34174*1.02</f>
        <v>34857.480000000003</v>
      </c>
      <c r="F9" s="30" t="s">
        <v>67</v>
      </c>
    </row>
    <row r="10" spans="1:8" x14ac:dyDescent="0.3">
      <c r="A10" s="20" t="s">
        <v>15</v>
      </c>
      <c r="B10" s="17">
        <f>B8+B9</f>
        <v>77374</v>
      </c>
      <c r="C10" s="17">
        <f>C8+C9</f>
        <v>61630.47</v>
      </c>
      <c r="D10" s="17">
        <f>D8+D9</f>
        <v>77374</v>
      </c>
      <c r="E10" s="17">
        <f>E8+E9</f>
        <v>78057.48000000001</v>
      </c>
    </row>
    <row r="11" spans="1:8" x14ac:dyDescent="0.3">
      <c r="A11" s="2"/>
      <c r="B11" s="14"/>
      <c r="C11" s="14"/>
      <c r="D11" s="14"/>
      <c r="E11" s="14"/>
      <c r="H11" s="32"/>
    </row>
    <row r="12" spans="1:8" x14ac:dyDescent="0.3">
      <c r="A12" s="2" t="s">
        <v>16</v>
      </c>
      <c r="B12" s="19">
        <f>B5-B10</f>
        <v>160226</v>
      </c>
      <c r="C12" s="19">
        <f>C5-C10</f>
        <v>136369.53</v>
      </c>
      <c r="D12" s="19">
        <f>D5-D10</f>
        <v>160226</v>
      </c>
      <c r="E12" s="19">
        <f>E5-E10</f>
        <v>168182.52</v>
      </c>
    </row>
    <row r="14" spans="1:8" ht="15.6" x14ac:dyDescent="0.3">
      <c r="A14" s="1" t="s">
        <v>3</v>
      </c>
      <c r="B14" s="16"/>
      <c r="C14" s="16"/>
      <c r="D14" s="16"/>
      <c r="E14" s="16"/>
    </row>
    <row r="15" spans="1:8" x14ac:dyDescent="0.3">
      <c r="A15" s="3" t="s">
        <v>8</v>
      </c>
      <c r="B15" s="14">
        <f>8517</f>
        <v>8517</v>
      </c>
      <c r="C15" s="14">
        <f>(B15/12)*10</f>
        <v>7097.5</v>
      </c>
      <c r="D15" s="14">
        <f>8517</f>
        <v>8517</v>
      </c>
      <c r="E15" s="14">
        <f>8517</f>
        <v>8517</v>
      </c>
    </row>
    <row r="16" spans="1:8" x14ac:dyDescent="0.3">
      <c r="A16" s="9" t="s">
        <v>29</v>
      </c>
      <c r="B16" s="17">
        <f>B15</f>
        <v>8517</v>
      </c>
      <c r="C16" s="17">
        <f>C15</f>
        <v>7097.5</v>
      </c>
      <c r="D16" s="17">
        <f>D15</f>
        <v>8517</v>
      </c>
      <c r="E16" s="17">
        <f>E15</f>
        <v>8517</v>
      </c>
    </row>
    <row r="17" spans="1:6" x14ac:dyDescent="0.3">
      <c r="A17" s="4"/>
    </row>
    <row r="18" spans="1:6" x14ac:dyDescent="0.3">
      <c r="A18" s="3" t="s">
        <v>4</v>
      </c>
      <c r="C18" s="14"/>
    </row>
    <row r="19" spans="1:6" x14ac:dyDescent="0.3">
      <c r="A19" s="10" t="s">
        <v>5</v>
      </c>
      <c r="B19" s="14">
        <f>1400</f>
        <v>1400</v>
      </c>
      <c r="C19" s="18">
        <f>1144.21</f>
        <v>1144.21</v>
      </c>
      <c r="D19" s="14">
        <f>B19</f>
        <v>1400</v>
      </c>
      <c r="E19" s="14">
        <f>D19</f>
        <v>1400</v>
      </c>
    </row>
    <row r="20" spans="1:6" x14ac:dyDescent="0.3">
      <c r="A20" s="10" t="s">
        <v>6</v>
      </c>
      <c r="B20" s="14">
        <f>20000</f>
        <v>20000</v>
      </c>
      <c r="C20" s="18">
        <f>18828.25</f>
        <v>18828.25</v>
      </c>
      <c r="D20" s="14">
        <f>B20</f>
        <v>20000</v>
      </c>
      <c r="E20" s="26">
        <f>20000</f>
        <v>20000</v>
      </c>
      <c r="F20" s="31"/>
    </row>
    <row r="21" spans="1:6" x14ac:dyDescent="0.3">
      <c r="A21" s="9" t="s">
        <v>28</v>
      </c>
      <c r="B21" s="17">
        <f>SUM(B19+B20)</f>
        <v>21400</v>
      </c>
      <c r="C21" s="17">
        <f>SUM(C19+C20)</f>
        <v>19972.46</v>
      </c>
      <c r="D21" s="17">
        <f>SUM(D19+D20)</f>
        <v>21400</v>
      </c>
      <c r="E21" s="17">
        <f>SUM(E19+E20)</f>
        <v>21400</v>
      </c>
    </row>
    <row r="23" spans="1:6" x14ac:dyDescent="0.3">
      <c r="A23" s="8" t="s">
        <v>10</v>
      </c>
      <c r="C23" s="14"/>
      <c r="D23" s="14"/>
    </row>
    <row r="24" spans="1:6" x14ac:dyDescent="0.3">
      <c r="A24" s="10" t="s">
        <v>23</v>
      </c>
      <c r="B24" s="26">
        <f>5000</f>
        <v>5000</v>
      </c>
      <c r="C24" s="26"/>
      <c r="D24" s="14">
        <f>5000</f>
        <v>5000</v>
      </c>
      <c r="E24" s="14">
        <f>5000</f>
        <v>5000</v>
      </c>
    </row>
    <row r="25" spans="1:6" x14ac:dyDescent="0.3">
      <c r="A25" s="10" t="s">
        <v>11</v>
      </c>
      <c r="B25" s="14">
        <f>5000</f>
        <v>5000</v>
      </c>
      <c r="C25" s="14">
        <f>2850.08</f>
        <v>2850.08</v>
      </c>
      <c r="D25" s="14">
        <f>5000</f>
        <v>5000</v>
      </c>
      <c r="E25" s="26">
        <f>1500</f>
        <v>1500</v>
      </c>
      <c r="F25" s="31"/>
    </row>
    <row r="26" spans="1:6" x14ac:dyDescent="0.3">
      <c r="A26" s="10" t="s">
        <v>12</v>
      </c>
      <c r="B26" s="14">
        <f>4000</f>
        <v>4000</v>
      </c>
      <c r="C26" s="14">
        <f>3735.57</f>
        <v>3735.57</v>
      </c>
      <c r="D26" s="14">
        <f>2000</f>
        <v>2000</v>
      </c>
      <c r="E26" s="14">
        <f>4000</f>
        <v>4000</v>
      </c>
    </row>
    <row r="27" spans="1:6" ht="28.8" x14ac:dyDescent="0.3">
      <c r="A27" s="57" t="s">
        <v>53</v>
      </c>
      <c r="B27" s="58">
        <f>0</f>
        <v>0</v>
      </c>
      <c r="C27" s="58">
        <f>0</f>
        <v>0</v>
      </c>
      <c r="D27" s="58">
        <f>0</f>
        <v>0</v>
      </c>
      <c r="E27" s="59">
        <f>2700</f>
        <v>2700</v>
      </c>
      <c r="F27" s="60" t="s">
        <v>124</v>
      </c>
    </row>
    <row r="28" spans="1:6" x14ac:dyDescent="0.3">
      <c r="A28" s="10" t="s">
        <v>13</v>
      </c>
      <c r="B28" s="14">
        <f>3000</f>
        <v>3000</v>
      </c>
      <c r="C28" s="14">
        <v>3000</v>
      </c>
      <c r="D28" s="14">
        <f>5000</f>
        <v>5000</v>
      </c>
      <c r="E28" s="26">
        <f>0</f>
        <v>0</v>
      </c>
      <c r="F28" s="31" t="s">
        <v>54</v>
      </c>
    </row>
    <row r="29" spans="1:6" x14ac:dyDescent="0.3">
      <c r="A29" s="57" t="s">
        <v>21</v>
      </c>
      <c r="B29" s="58">
        <f>58755</f>
        <v>58755</v>
      </c>
      <c r="C29" s="58">
        <f>51414.69</f>
        <v>51414.69</v>
      </c>
      <c r="D29" s="58">
        <f>58755</f>
        <v>58755</v>
      </c>
      <c r="E29" s="58">
        <f>57401</f>
        <v>57401</v>
      </c>
      <c r="F29" s="35" t="s">
        <v>121</v>
      </c>
    </row>
    <row r="30" spans="1:6" x14ac:dyDescent="0.3">
      <c r="A30" s="57" t="s">
        <v>22</v>
      </c>
      <c r="B30" s="58">
        <f>0</f>
        <v>0</v>
      </c>
      <c r="C30" s="58">
        <f>0</f>
        <v>0</v>
      </c>
      <c r="D30" s="58">
        <f>11600</f>
        <v>11600</v>
      </c>
      <c r="E30" s="58">
        <f>11600</f>
        <v>11600</v>
      </c>
      <c r="F30" s="35" t="s">
        <v>122</v>
      </c>
    </row>
    <row r="31" spans="1:6" ht="28.8" x14ac:dyDescent="0.3">
      <c r="A31" s="57" t="s">
        <v>24</v>
      </c>
      <c r="B31" s="59">
        <f>11000</f>
        <v>11000</v>
      </c>
      <c r="C31" s="59">
        <f>9535.94</f>
        <v>9535.94</v>
      </c>
      <c r="D31" s="58">
        <f>9400</f>
        <v>9400</v>
      </c>
      <c r="E31" s="58">
        <f>10000</f>
        <v>10000</v>
      </c>
      <c r="F31" s="35" t="s">
        <v>123</v>
      </c>
    </row>
    <row r="32" spans="1:6" x14ac:dyDescent="0.3">
      <c r="A32" s="10" t="s">
        <v>25</v>
      </c>
      <c r="B32" s="26">
        <f>10000</f>
        <v>10000</v>
      </c>
      <c r="C32" s="26">
        <f>5167.01</f>
        <v>5167.01</v>
      </c>
      <c r="D32" s="14">
        <f>0</f>
        <v>0</v>
      </c>
      <c r="E32" s="26">
        <f>10000</f>
        <v>10000</v>
      </c>
      <c r="F32" s="31"/>
    </row>
    <row r="33" spans="1:6" x14ac:dyDescent="0.3">
      <c r="A33" s="57" t="s">
        <v>19</v>
      </c>
      <c r="B33" s="59">
        <f>30054</f>
        <v>30054</v>
      </c>
      <c r="C33" s="59">
        <f>22540</f>
        <v>22540</v>
      </c>
      <c r="D33" s="58">
        <f>30054</f>
        <v>30054</v>
      </c>
      <c r="E33" s="58">
        <f>35595</f>
        <v>35595</v>
      </c>
      <c r="F33" s="35" t="s">
        <v>121</v>
      </c>
    </row>
    <row r="34" spans="1:6" x14ac:dyDescent="0.3">
      <c r="A34" s="57" t="s">
        <v>20</v>
      </c>
      <c r="B34" s="58">
        <f>3500</f>
        <v>3500</v>
      </c>
      <c r="C34" s="58">
        <f>4374</f>
        <v>4374</v>
      </c>
      <c r="D34" s="58">
        <f>3500</f>
        <v>3500</v>
      </c>
      <c r="E34" s="58">
        <f>0</f>
        <v>0</v>
      </c>
      <c r="F34" s="35" t="s">
        <v>120</v>
      </c>
    </row>
    <row r="35" spans="1:6" x14ac:dyDescent="0.3">
      <c r="A35" s="10" t="s">
        <v>117</v>
      </c>
      <c r="B35" s="26">
        <f>0</f>
        <v>0</v>
      </c>
      <c r="C35" s="26">
        <f>265.88</f>
        <v>265.88</v>
      </c>
      <c r="D35" s="26">
        <f>0</f>
        <v>0</v>
      </c>
      <c r="E35" s="26">
        <f>400</f>
        <v>400</v>
      </c>
      <c r="F35" s="31" t="s">
        <v>118</v>
      </c>
    </row>
    <row r="36" spans="1:6" x14ac:dyDescent="0.3">
      <c r="A36" s="9" t="s">
        <v>27</v>
      </c>
      <c r="B36" s="17">
        <f>SUM(B24:B35)</f>
        <v>130309</v>
      </c>
      <c r="C36" s="17">
        <f>SUM(C24:C35)</f>
        <v>102883.17</v>
      </c>
      <c r="D36" s="17">
        <f>SUM(D24:D35)</f>
        <v>130309</v>
      </c>
      <c r="E36" s="17">
        <f>SUM(E24:E35)</f>
        <v>138196</v>
      </c>
    </row>
    <row r="38" spans="1:6" x14ac:dyDescent="0.3">
      <c r="A38" s="6" t="s">
        <v>26</v>
      </c>
      <c r="B38" s="14">
        <f>B16+B21+B36</f>
        <v>160226</v>
      </c>
      <c r="C38" s="14">
        <f>C16+C21+C36</f>
        <v>129953.13</v>
      </c>
      <c r="D38" s="14">
        <f>D16+D21+D36</f>
        <v>160226</v>
      </c>
      <c r="E38" s="14">
        <f>E16+E21+E36</f>
        <v>168113</v>
      </c>
    </row>
    <row r="40" spans="1:6" x14ac:dyDescent="0.3">
      <c r="A40" s="6" t="s">
        <v>30</v>
      </c>
      <c r="B40" s="14">
        <f>B12-B38</f>
        <v>0</v>
      </c>
      <c r="C40" s="14">
        <f>C12-C38</f>
        <v>6416.3999999999942</v>
      </c>
      <c r="D40" s="14">
        <f>D12-D38</f>
        <v>0</v>
      </c>
      <c r="E40" s="14">
        <f>E12-E38</f>
        <v>69.519999999989523</v>
      </c>
    </row>
    <row r="46" spans="1:6" x14ac:dyDescent="0.3">
      <c r="A46" s="11"/>
    </row>
    <row r="47" spans="1:6" x14ac:dyDescent="0.3">
      <c r="A47" s="10"/>
      <c r="B47" s="14"/>
      <c r="C47" s="14"/>
      <c r="D47" s="14"/>
    </row>
  </sheetData>
  <pageMargins left="0.7" right="0.7" top="0.75" bottom="0.75" header="0.3" footer="0.3"/>
  <pageSetup scale="62" orientation="landscape" r:id="rId1"/>
  <headerFooter>
    <oddFooter>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selection activeCell="J20" sqref="J20"/>
    </sheetView>
  </sheetViews>
  <sheetFormatPr defaultRowHeight="14.4" x14ac:dyDescent="0.3"/>
  <cols>
    <col min="1" max="1" width="41.44140625" bestFit="1" customWidth="1"/>
    <col min="2" max="2" width="11.6640625" style="12" bestFit="1" customWidth="1"/>
    <col min="3" max="8" width="11.5546875" style="12" bestFit="1" customWidth="1"/>
  </cols>
  <sheetData>
    <row r="1" spans="1:9" x14ac:dyDescent="0.3">
      <c r="B1" s="21">
        <v>2014</v>
      </c>
      <c r="C1" s="21">
        <v>2015</v>
      </c>
      <c r="D1" s="21">
        <v>2016</v>
      </c>
      <c r="E1" s="21">
        <v>2017</v>
      </c>
      <c r="F1" s="21">
        <v>2018</v>
      </c>
      <c r="G1" s="21">
        <v>2019</v>
      </c>
      <c r="H1" s="21">
        <v>2020</v>
      </c>
    </row>
    <row r="2" spans="1:9" x14ac:dyDescent="0.3">
      <c r="A2" t="s">
        <v>31</v>
      </c>
      <c r="B2" s="14">
        <f>74271</f>
        <v>74271</v>
      </c>
      <c r="C2" s="14">
        <f t="shared" ref="C2:H2" si="0">B26</f>
        <v>83516.479999999996</v>
      </c>
      <c r="D2" s="14">
        <f t="shared" si="0"/>
        <v>88373.959999999992</v>
      </c>
      <c r="E2" s="14">
        <f t="shared" si="0"/>
        <v>108928.58960000001</v>
      </c>
      <c r="F2" s="14">
        <f t="shared" si="0"/>
        <v>105194.31179200002</v>
      </c>
      <c r="G2" s="14">
        <f t="shared" si="0"/>
        <v>102185.34842784004</v>
      </c>
      <c r="H2" s="14">
        <f t="shared" si="0"/>
        <v>79916.205796396855</v>
      </c>
      <c r="I2" s="23"/>
    </row>
    <row r="3" spans="1:9" x14ac:dyDescent="0.3">
      <c r="A3" t="s">
        <v>32</v>
      </c>
      <c r="B3" s="14">
        <f>34174</f>
        <v>34174</v>
      </c>
      <c r="C3" s="14">
        <f t="shared" ref="C3:H3" si="1">B3*1.02</f>
        <v>34857.480000000003</v>
      </c>
      <c r="D3" s="14">
        <f t="shared" si="1"/>
        <v>35554.629600000007</v>
      </c>
      <c r="E3" s="14">
        <f t="shared" si="1"/>
        <v>36265.722192000008</v>
      </c>
      <c r="F3" s="14">
        <f t="shared" si="1"/>
        <v>36991.036635840006</v>
      </c>
      <c r="G3" s="14">
        <f t="shared" si="1"/>
        <v>37730.857368556804</v>
      </c>
      <c r="H3" s="14">
        <f t="shared" si="1"/>
        <v>38485.474515927941</v>
      </c>
      <c r="I3" s="23"/>
    </row>
    <row r="4" spans="1:9" x14ac:dyDescent="0.3">
      <c r="A4" t="s">
        <v>33</v>
      </c>
      <c r="B4" s="14"/>
      <c r="C4" s="14"/>
      <c r="D4" s="14"/>
      <c r="E4" s="14"/>
      <c r="F4" s="14"/>
      <c r="G4" s="14"/>
      <c r="H4" s="14"/>
      <c r="I4" s="23"/>
    </row>
    <row r="5" spans="1:9" x14ac:dyDescent="0.3">
      <c r="B5" s="14"/>
      <c r="C5" s="14"/>
      <c r="D5" s="14"/>
      <c r="E5" s="14"/>
      <c r="F5" s="14"/>
      <c r="G5" s="14"/>
      <c r="H5" s="14"/>
      <c r="I5" s="23"/>
    </row>
    <row r="6" spans="1:9" x14ac:dyDescent="0.3">
      <c r="A6" s="22" t="s">
        <v>34</v>
      </c>
      <c r="B6" s="14"/>
      <c r="C6" s="14"/>
      <c r="D6" s="14"/>
      <c r="E6" s="14"/>
      <c r="F6" s="14"/>
      <c r="G6" s="14"/>
      <c r="H6" s="14"/>
      <c r="I6" s="23"/>
    </row>
    <row r="7" spans="1:9" x14ac:dyDescent="0.3">
      <c r="A7" t="s">
        <v>35</v>
      </c>
      <c r="B7" s="80">
        <f>-9928.52</f>
        <v>-9928.52</v>
      </c>
      <c r="C7" s="36" t="s">
        <v>119</v>
      </c>
      <c r="D7" s="14"/>
      <c r="E7" s="14"/>
      <c r="F7" s="14"/>
      <c r="G7" s="14"/>
      <c r="H7" s="14"/>
      <c r="I7" s="23"/>
    </row>
    <row r="8" spans="1:9" x14ac:dyDescent="0.3">
      <c r="A8" t="s">
        <v>37</v>
      </c>
      <c r="B8" s="80"/>
      <c r="C8" s="36" t="s">
        <v>119</v>
      </c>
      <c r="D8" s="14"/>
      <c r="E8" s="14"/>
      <c r="F8" s="14"/>
      <c r="G8" s="14"/>
      <c r="H8" s="14"/>
      <c r="I8" s="23"/>
    </row>
    <row r="9" spans="1:9" x14ac:dyDescent="0.3">
      <c r="A9" t="s">
        <v>38</v>
      </c>
      <c r="B9" s="80"/>
      <c r="C9" s="36" t="s">
        <v>119</v>
      </c>
      <c r="D9" s="14"/>
      <c r="E9" s="14"/>
      <c r="F9" s="14"/>
      <c r="G9" s="14"/>
      <c r="H9" s="14"/>
      <c r="I9" s="23"/>
    </row>
    <row r="10" spans="1:9" x14ac:dyDescent="0.3">
      <c r="A10" t="s">
        <v>36</v>
      </c>
      <c r="B10" s="14"/>
      <c r="C10" s="14"/>
      <c r="D10" s="14"/>
      <c r="E10" s="14"/>
      <c r="F10" s="14"/>
      <c r="G10" s="14"/>
      <c r="H10" s="14"/>
      <c r="I10" s="23"/>
    </row>
    <row r="11" spans="1:9" x14ac:dyDescent="0.3">
      <c r="A11" s="9" t="s">
        <v>51</v>
      </c>
      <c r="B11" s="17">
        <f>SUM(B7:B9)</f>
        <v>-9928.52</v>
      </c>
      <c r="C11" s="17">
        <f t="shared" ref="C11:H11" si="2">SUM(C7:C9)</f>
        <v>0</v>
      </c>
      <c r="D11" s="17">
        <f t="shared" si="2"/>
        <v>0</v>
      </c>
      <c r="E11" s="17">
        <f t="shared" si="2"/>
        <v>0</v>
      </c>
      <c r="F11" s="17">
        <f t="shared" si="2"/>
        <v>0</v>
      </c>
      <c r="G11" s="17">
        <f t="shared" si="2"/>
        <v>0</v>
      </c>
      <c r="H11" s="17">
        <f t="shared" si="2"/>
        <v>0</v>
      </c>
      <c r="I11" s="23"/>
    </row>
    <row r="12" spans="1:9" x14ac:dyDescent="0.3">
      <c r="B12" s="14"/>
      <c r="C12" s="14"/>
      <c r="D12" s="14"/>
      <c r="E12" s="14"/>
      <c r="F12" s="14"/>
      <c r="G12" s="14"/>
      <c r="H12" s="14"/>
      <c r="I12" s="23"/>
    </row>
    <row r="13" spans="1:9" x14ac:dyDescent="0.3">
      <c r="A13" s="22" t="s">
        <v>39</v>
      </c>
      <c r="B13" s="14"/>
      <c r="C13" s="14"/>
      <c r="D13" s="14"/>
      <c r="E13" s="14"/>
      <c r="F13" s="14"/>
      <c r="G13" s="14"/>
      <c r="H13" s="14"/>
      <c r="I13" s="23"/>
    </row>
    <row r="14" spans="1:9" x14ac:dyDescent="0.3">
      <c r="A14" t="s">
        <v>40</v>
      </c>
      <c r="B14" s="14"/>
      <c r="C14" s="14"/>
      <c r="D14" s="14"/>
      <c r="E14" s="14">
        <f>-40000</f>
        <v>-40000</v>
      </c>
      <c r="G14" s="14"/>
      <c r="H14" s="14"/>
      <c r="I14" s="23"/>
    </row>
    <row r="15" spans="1:9" x14ac:dyDescent="0.3">
      <c r="A15" t="s">
        <v>41</v>
      </c>
      <c r="B15" s="14"/>
      <c r="C15" s="14"/>
      <c r="D15" s="14"/>
      <c r="E15" s="14"/>
      <c r="F15" s="14">
        <f>-40000</f>
        <v>-40000</v>
      </c>
      <c r="G15" s="14"/>
      <c r="H15" s="14"/>
      <c r="I15" s="23"/>
    </row>
    <row r="16" spans="1:9" x14ac:dyDescent="0.3">
      <c r="A16" t="s">
        <v>42</v>
      </c>
      <c r="B16" s="14"/>
      <c r="C16" s="14"/>
      <c r="D16" s="14"/>
      <c r="E16" s="14"/>
      <c r="F16" s="14"/>
      <c r="G16" s="14">
        <f>-60000</f>
        <v>-60000</v>
      </c>
      <c r="H16" s="14">
        <f>-60000</f>
        <v>-60000</v>
      </c>
      <c r="I16" s="23"/>
    </row>
    <row r="17" spans="1:9" x14ac:dyDescent="0.3">
      <c r="A17" t="s">
        <v>43</v>
      </c>
      <c r="B17" s="14"/>
      <c r="C17" s="14">
        <f>-15000</f>
        <v>-15000</v>
      </c>
      <c r="D17" s="14">
        <f>-15000</f>
        <v>-15000</v>
      </c>
      <c r="E17" s="14"/>
      <c r="F17" s="14"/>
      <c r="G17" s="14"/>
      <c r="H17" s="14"/>
      <c r="I17" s="23"/>
    </row>
    <row r="18" spans="1:9" x14ac:dyDescent="0.3">
      <c r="A18" t="s">
        <v>44</v>
      </c>
      <c r="B18" s="14"/>
      <c r="C18" s="14"/>
      <c r="D18" s="14"/>
      <c r="E18" s="14"/>
      <c r="F18" s="14"/>
      <c r="G18" s="14"/>
      <c r="H18" s="14"/>
      <c r="I18" s="23"/>
    </row>
    <row r="19" spans="1:9" x14ac:dyDescent="0.3">
      <c r="A19" t="s">
        <v>45</v>
      </c>
      <c r="B19" s="14"/>
      <c r="C19" s="14"/>
      <c r="D19" s="14"/>
      <c r="E19" s="14"/>
      <c r="F19" s="14"/>
      <c r="G19" s="14"/>
      <c r="H19" s="14"/>
      <c r="I19" s="23"/>
    </row>
    <row r="20" spans="1:9" x14ac:dyDescent="0.3">
      <c r="A20" t="s">
        <v>46</v>
      </c>
      <c r="B20" s="14"/>
      <c r="C20" s="14"/>
      <c r="D20" s="14"/>
      <c r="E20" s="14"/>
      <c r="F20" s="14"/>
      <c r="G20" s="14"/>
      <c r="H20" s="14"/>
      <c r="I20" s="23"/>
    </row>
    <row r="21" spans="1:9" x14ac:dyDescent="0.3">
      <c r="A21" t="s">
        <v>47</v>
      </c>
      <c r="B21" s="14"/>
      <c r="C21" s="14"/>
      <c r="D21" s="14"/>
      <c r="E21" s="14"/>
      <c r="F21" s="14"/>
      <c r="G21" s="14"/>
      <c r="H21" s="14"/>
      <c r="I21" s="23"/>
    </row>
    <row r="22" spans="1:9" x14ac:dyDescent="0.3">
      <c r="A22" t="s">
        <v>48</v>
      </c>
      <c r="B22" s="14"/>
      <c r="C22" s="14"/>
      <c r="D22" s="14"/>
      <c r="E22" s="14"/>
      <c r="F22" s="14"/>
      <c r="G22" s="14"/>
      <c r="H22" s="14"/>
      <c r="I22" s="23"/>
    </row>
    <row r="23" spans="1:9" x14ac:dyDescent="0.3">
      <c r="A23" t="s">
        <v>49</v>
      </c>
      <c r="B23" s="14">
        <f>-15000</f>
        <v>-15000</v>
      </c>
      <c r="C23" s="14">
        <f>-15000</f>
        <v>-15000</v>
      </c>
      <c r="D23" s="14"/>
      <c r="E23" s="14"/>
      <c r="F23" s="14"/>
      <c r="G23" s="14"/>
      <c r="H23" s="14"/>
      <c r="I23" s="23"/>
    </row>
    <row r="24" spans="1:9" x14ac:dyDescent="0.3">
      <c r="A24" s="9" t="s">
        <v>52</v>
      </c>
      <c r="B24" s="17">
        <f>SUM(B14:B23)</f>
        <v>-15000</v>
      </c>
      <c r="C24" s="17">
        <f t="shared" ref="C24:H24" si="3">SUM(C14:C23)</f>
        <v>-30000</v>
      </c>
      <c r="D24" s="17">
        <f t="shared" si="3"/>
        <v>-15000</v>
      </c>
      <c r="E24" s="17">
        <f>SUM(E14:E23)</f>
        <v>-40000</v>
      </c>
      <c r="F24" s="17">
        <f t="shared" si="3"/>
        <v>-40000</v>
      </c>
      <c r="G24" s="17">
        <f t="shared" si="3"/>
        <v>-60000</v>
      </c>
      <c r="H24" s="17">
        <f t="shared" si="3"/>
        <v>-60000</v>
      </c>
    </row>
    <row r="25" spans="1:9" x14ac:dyDescent="0.3">
      <c r="A25" s="9"/>
      <c r="B25" s="17"/>
      <c r="C25" s="17"/>
      <c r="D25" s="17"/>
      <c r="E25" s="17"/>
      <c r="F25" s="17"/>
      <c r="G25" s="17"/>
      <c r="H25" s="17"/>
    </row>
    <row r="26" spans="1:9" x14ac:dyDescent="0.3">
      <c r="A26" s="24" t="s">
        <v>50</v>
      </c>
      <c r="B26" s="17">
        <f t="shared" ref="B26:H26" si="4">(B2+B3)+(B11+B24)</f>
        <v>83516.479999999996</v>
      </c>
      <c r="C26" s="17">
        <f t="shared" si="4"/>
        <v>88373.959999999992</v>
      </c>
      <c r="D26" s="17">
        <f t="shared" si="4"/>
        <v>108928.58960000001</v>
      </c>
      <c r="E26" s="17">
        <f t="shared" si="4"/>
        <v>105194.31179200002</v>
      </c>
      <c r="F26" s="17">
        <f t="shared" si="4"/>
        <v>102185.34842784004</v>
      </c>
      <c r="G26" s="17">
        <f t="shared" si="4"/>
        <v>79916.205796396855</v>
      </c>
      <c r="H26" s="17">
        <f t="shared" si="4"/>
        <v>58401.680312324796</v>
      </c>
    </row>
  </sheetData>
  <mergeCells count="1">
    <mergeCell ref="B7:B9"/>
  </mergeCells>
  <pageMargins left="0.7" right="0.7" top="0.75" bottom="0.75" header="0.3" footer="0.3"/>
  <pageSetup scale="99" orientation="landscape" r:id="rId1"/>
  <headerFooter>
    <oddHeader>&amp;L&amp;"-,Bold"&amp;20WWC Village Council Reserve Budget Plan&amp;R&amp;D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zoomScale="90" zoomScaleNormal="90" workbookViewId="0"/>
  </sheetViews>
  <sheetFormatPr defaultRowHeight="14.4" x14ac:dyDescent="0.3"/>
  <cols>
    <col min="1" max="1" width="90.44140625" customWidth="1"/>
    <col min="2" max="2" width="11.5546875" bestFit="1" customWidth="1"/>
    <col min="3" max="3" width="103.109375" customWidth="1"/>
  </cols>
  <sheetData>
    <row r="1" spans="1:3" s="33" customFormat="1" ht="28.8" x14ac:dyDescent="0.3">
      <c r="A1" s="54" t="s">
        <v>80</v>
      </c>
      <c r="B1" s="55">
        <f>16239.64+1214.39</f>
        <v>17454.03</v>
      </c>
      <c r="C1" s="56" t="s">
        <v>95</v>
      </c>
    </row>
    <row r="2" spans="1:3" x14ac:dyDescent="0.3">
      <c r="A2" t="s">
        <v>55</v>
      </c>
      <c r="B2" s="23"/>
      <c r="C2" s="27" t="s">
        <v>87</v>
      </c>
    </row>
    <row r="3" spans="1:3" x14ac:dyDescent="0.3">
      <c r="A3" t="s">
        <v>56</v>
      </c>
      <c r="C3" s="27" t="s">
        <v>87</v>
      </c>
    </row>
    <row r="4" spans="1:3" x14ac:dyDescent="0.3">
      <c r="A4" t="s">
        <v>57</v>
      </c>
      <c r="C4" s="27" t="s">
        <v>87</v>
      </c>
    </row>
    <row r="5" spans="1:3" x14ac:dyDescent="0.3">
      <c r="A5" t="s">
        <v>58</v>
      </c>
      <c r="C5" s="27" t="s">
        <v>87</v>
      </c>
    </row>
    <row r="6" spans="1:3" x14ac:dyDescent="0.3">
      <c r="A6" t="s">
        <v>59</v>
      </c>
      <c r="C6" s="27" t="s">
        <v>87</v>
      </c>
    </row>
    <row r="7" spans="1:3" x14ac:dyDescent="0.3">
      <c r="A7" t="s">
        <v>60</v>
      </c>
      <c r="C7" s="27" t="s">
        <v>87</v>
      </c>
    </row>
    <row r="8" spans="1:3" x14ac:dyDescent="0.3">
      <c r="A8" t="s">
        <v>61</v>
      </c>
      <c r="C8" s="27" t="s">
        <v>87</v>
      </c>
    </row>
    <row r="9" spans="1:3" x14ac:dyDescent="0.3">
      <c r="A9" t="s">
        <v>62</v>
      </c>
      <c r="C9" s="27" t="s">
        <v>87</v>
      </c>
    </row>
    <row r="10" spans="1:3" x14ac:dyDescent="0.3">
      <c r="A10" t="s">
        <v>63</v>
      </c>
      <c r="C10" s="27" t="s">
        <v>87</v>
      </c>
    </row>
    <row r="11" spans="1:3" x14ac:dyDescent="0.3">
      <c r="A11" t="s">
        <v>64</v>
      </c>
      <c r="C11" s="27" t="s">
        <v>87</v>
      </c>
    </row>
    <row r="12" spans="1:3" x14ac:dyDescent="0.3">
      <c r="A12" t="s">
        <v>65</v>
      </c>
      <c r="C12" s="27" t="s">
        <v>87</v>
      </c>
    </row>
    <row r="13" spans="1:3" s="33" customFormat="1" ht="28.8" x14ac:dyDescent="0.3">
      <c r="A13" s="51" t="s">
        <v>86</v>
      </c>
      <c r="B13" s="52">
        <f>SUM(B15:B30)</f>
        <v>23748.57</v>
      </c>
      <c r="C13" s="53" t="s">
        <v>115</v>
      </c>
    </row>
    <row r="14" spans="1:3" s="40" customFormat="1" x14ac:dyDescent="0.3">
      <c r="A14" s="38" t="s">
        <v>85</v>
      </c>
      <c r="B14" s="39">
        <f>1684.58</f>
        <v>1684.58</v>
      </c>
      <c r="C14" s="47" t="s">
        <v>97</v>
      </c>
    </row>
    <row r="15" spans="1:3" x14ac:dyDescent="0.3">
      <c r="A15" s="38" t="s">
        <v>76</v>
      </c>
      <c r="B15" s="39">
        <f>671.81</f>
        <v>671.81</v>
      </c>
      <c r="C15" s="47" t="s">
        <v>73</v>
      </c>
    </row>
    <row r="16" spans="1:3" x14ac:dyDescent="0.3">
      <c r="A16" s="38" t="s">
        <v>77</v>
      </c>
      <c r="B16" s="39">
        <v>1198.46</v>
      </c>
      <c r="C16" s="47" t="s">
        <v>73</v>
      </c>
    </row>
    <row r="17" spans="1:3" x14ac:dyDescent="0.3">
      <c r="A17" s="38" t="s">
        <v>81</v>
      </c>
      <c r="B17" s="39">
        <f>1684.58</f>
        <v>1684.58</v>
      </c>
      <c r="C17" s="47" t="s">
        <v>74</v>
      </c>
    </row>
    <row r="18" spans="1:3" x14ac:dyDescent="0.3">
      <c r="A18" s="38" t="s">
        <v>82</v>
      </c>
      <c r="B18" s="39">
        <f>553.02</f>
        <v>553.02</v>
      </c>
      <c r="C18" s="47" t="s">
        <v>74</v>
      </c>
    </row>
    <row r="19" spans="1:3" x14ac:dyDescent="0.3">
      <c r="A19" s="38" t="s">
        <v>83</v>
      </c>
      <c r="B19" s="39">
        <f>3369.17</f>
        <v>3369.17</v>
      </c>
      <c r="C19" s="47" t="s">
        <v>74</v>
      </c>
    </row>
    <row r="20" spans="1:3" x14ac:dyDescent="0.3">
      <c r="A20" s="38" t="s">
        <v>84</v>
      </c>
      <c r="B20" s="39">
        <f>1532.45</f>
        <v>1532.45</v>
      </c>
      <c r="C20" s="47" t="s">
        <v>74</v>
      </c>
    </row>
    <row r="21" spans="1:3" x14ac:dyDescent="0.3">
      <c r="A21" s="38" t="s">
        <v>70</v>
      </c>
      <c r="B21" s="39">
        <f>1616.52</f>
        <v>1616.52</v>
      </c>
      <c r="C21" s="47" t="s">
        <v>75</v>
      </c>
    </row>
    <row r="22" spans="1:3" x14ac:dyDescent="0.3">
      <c r="A22" s="38" t="s">
        <v>78</v>
      </c>
      <c r="B22" s="39">
        <f>1512.31</f>
        <v>1512.31</v>
      </c>
      <c r="C22" s="47" t="s">
        <v>91</v>
      </c>
    </row>
    <row r="23" spans="1:3" x14ac:dyDescent="0.3">
      <c r="A23" s="44" t="s">
        <v>71</v>
      </c>
      <c r="B23" s="43">
        <f>838.04</f>
        <v>838.04</v>
      </c>
      <c r="C23" s="47" t="s">
        <v>94</v>
      </c>
    </row>
    <row r="24" spans="1:3" x14ac:dyDescent="0.3">
      <c r="A24" s="44" t="s">
        <v>72</v>
      </c>
      <c r="B24" s="43">
        <f>1244.83</f>
        <v>1244.83</v>
      </c>
      <c r="C24" s="47" t="s">
        <v>93</v>
      </c>
    </row>
    <row r="25" spans="1:3" ht="28.8" x14ac:dyDescent="0.3">
      <c r="A25" s="44" t="s">
        <v>88</v>
      </c>
      <c r="B25" s="43">
        <f>0</f>
        <v>0</v>
      </c>
      <c r="C25" s="44" t="s">
        <v>92</v>
      </c>
    </row>
    <row r="26" spans="1:3" x14ac:dyDescent="0.3">
      <c r="A26" s="38" t="s">
        <v>99</v>
      </c>
      <c r="B26" s="39">
        <f>337.93+143.84</f>
        <v>481.77</v>
      </c>
      <c r="C26" s="47" t="s">
        <v>114</v>
      </c>
    </row>
    <row r="27" spans="1:3" x14ac:dyDescent="0.3">
      <c r="A27" s="44" t="s">
        <v>104</v>
      </c>
      <c r="B27" s="43">
        <f>446.67</f>
        <v>446.67</v>
      </c>
      <c r="C27" s="44" t="s">
        <v>98</v>
      </c>
    </row>
    <row r="28" spans="1:3" s="35" customFormat="1" ht="28.8" x14ac:dyDescent="0.3">
      <c r="A28" s="49" t="s">
        <v>112</v>
      </c>
      <c r="B28" s="50">
        <f>3800</f>
        <v>3800</v>
      </c>
      <c r="C28" s="49" t="s">
        <v>113</v>
      </c>
    </row>
    <row r="29" spans="1:3" s="35" customFormat="1" ht="28.8" x14ac:dyDescent="0.3">
      <c r="A29" s="44" t="s">
        <v>96</v>
      </c>
      <c r="B29" s="43">
        <f>4479.89</f>
        <v>4479.8900000000003</v>
      </c>
      <c r="C29" s="44" t="s">
        <v>111</v>
      </c>
    </row>
    <row r="30" spans="1:3" s="35" customFormat="1" x14ac:dyDescent="0.3">
      <c r="A30" s="44" t="s">
        <v>102</v>
      </c>
      <c r="B30" s="43">
        <f>319.05</f>
        <v>319.05</v>
      </c>
      <c r="C30" s="44" t="s">
        <v>108</v>
      </c>
    </row>
    <row r="31" spans="1:3" s="35" customFormat="1" x14ac:dyDescent="0.3">
      <c r="A31" s="44" t="s">
        <v>100</v>
      </c>
      <c r="B31" s="43"/>
      <c r="C31" s="44" t="s">
        <v>110</v>
      </c>
    </row>
    <row r="32" spans="1:3" s="35" customFormat="1" ht="28.8" x14ac:dyDescent="0.3">
      <c r="A32" s="44" t="s">
        <v>103</v>
      </c>
      <c r="B32" s="45">
        <f>9928.52</f>
        <v>9928.52</v>
      </c>
      <c r="C32" s="46" t="s">
        <v>109</v>
      </c>
    </row>
    <row r="33" spans="1:3" x14ac:dyDescent="0.3">
      <c r="A33" s="41" t="s">
        <v>105</v>
      </c>
      <c r="B33" s="42"/>
      <c r="C33" s="48" t="s">
        <v>79</v>
      </c>
    </row>
    <row r="34" spans="1:3" x14ac:dyDescent="0.3">
      <c r="A34" s="44" t="s">
        <v>90</v>
      </c>
      <c r="B34" s="43"/>
      <c r="C34" s="44" t="s">
        <v>106</v>
      </c>
    </row>
    <row r="35" spans="1:3" x14ac:dyDescent="0.3">
      <c r="A35" s="44" t="s">
        <v>89</v>
      </c>
      <c r="B35" s="43"/>
      <c r="C35" s="44" t="s">
        <v>106</v>
      </c>
    </row>
    <row r="36" spans="1:3" x14ac:dyDescent="0.3">
      <c r="A36" s="44" t="s">
        <v>101</v>
      </c>
      <c r="C36" s="44" t="s">
        <v>107</v>
      </c>
    </row>
  </sheetData>
  <pageMargins left="0.7" right="0.7" top="0.75" bottom="0.75" header="0.3" footer="0.3"/>
  <pageSetup scale="60" orientation="landscape" r:id="rId1"/>
  <headerFooter>
    <oddHeader>&amp;L&amp;"-,Bold"&amp;20WWC Village Council - 2014 Complete Improvement Projects&amp;R&amp;D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9"/>
  <sheetViews>
    <sheetView tabSelected="1" topLeftCell="C11" zoomScale="130" zoomScaleNormal="130" workbookViewId="0">
      <selection activeCell="H15" sqref="H15"/>
    </sheetView>
  </sheetViews>
  <sheetFormatPr defaultRowHeight="14.4" x14ac:dyDescent="0.3"/>
  <cols>
    <col min="1" max="1" width="8.88671875" style="12"/>
    <col min="2" max="2" width="8.88671875" style="10"/>
    <col min="3" max="3" width="9.88671875" style="12" customWidth="1"/>
    <col min="4" max="4" width="12.88671875" style="12" customWidth="1"/>
    <col min="5" max="5" width="11.6640625" style="12" customWidth="1"/>
    <col min="6" max="6" width="10.109375" style="12" bestFit="1" customWidth="1"/>
    <col min="7" max="7" width="10.109375" style="12" customWidth="1"/>
    <col min="8" max="8" width="50.33203125" style="12" customWidth="1"/>
    <col min="9" max="16384" width="8.88671875" style="12"/>
  </cols>
  <sheetData>
    <row r="1" spans="1:8" x14ac:dyDescent="0.3">
      <c r="A1" s="67" t="s">
        <v>265</v>
      </c>
      <c r="B1" s="10" t="s">
        <v>214</v>
      </c>
      <c r="E1" s="76">
        <v>2016</v>
      </c>
      <c r="H1" s="77"/>
    </row>
    <row r="2" spans="1:8" x14ac:dyDescent="0.3">
      <c r="E2" s="73" t="s">
        <v>267</v>
      </c>
      <c r="H2" s="75"/>
    </row>
    <row r="3" spans="1:8" x14ac:dyDescent="0.3">
      <c r="A3" s="12">
        <v>1</v>
      </c>
      <c r="B3" s="10" t="s">
        <v>151</v>
      </c>
      <c r="D3" s="12" t="s">
        <v>191</v>
      </c>
      <c r="E3" s="65"/>
      <c r="F3" s="65"/>
      <c r="H3" s="75"/>
    </row>
    <row r="4" spans="1:8" s="68" customFormat="1" x14ac:dyDescent="0.3">
      <c r="A4" s="68">
        <v>2</v>
      </c>
      <c r="B4" s="69" t="s">
        <v>150</v>
      </c>
      <c r="C4" s="71" t="s">
        <v>153</v>
      </c>
      <c r="D4" s="68" t="s">
        <v>196</v>
      </c>
      <c r="E4" s="66"/>
      <c r="F4" s="66"/>
      <c r="G4" s="68" t="s">
        <v>216</v>
      </c>
      <c r="H4" s="75"/>
    </row>
    <row r="5" spans="1:8" s="68" customFormat="1" x14ac:dyDescent="0.3">
      <c r="A5" s="68">
        <v>3</v>
      </c>
      <c r="B5" s="69" t="s">
        <v>55</v>
      </c>
      <c r="C5" s="70" t="s">
        <v>153</v>
      </c>
      <c r="D5" s="68" t="s">
        <v>192</v>
      </c>
      <c r="E5" s="66"/>
      <c r="F5" s="66"/>
      <c r="G5" s="68" t="s">
        <v>215</v>
      </c>
      <c r="H5" s="75"/>
    </row>
    <row r="6" spans="1:8" x14ac:dyDescent="0.3">
      <c r="A6" s="12">
        <v>4</v>
      </c>
      <c r="B6" s="10" t="s">
        <v>127</v>
      </c>
      <c r="D6" s="12" t="s">
        <v>193</v>
      </c>
      <c r="E6" s="72">
        <v>1540</v>
      </c>
      <c r="F6" s="65"/>
      <c r="G6" s="73">
        <v>2016</v>
      </c>
      <c r="H6" s="78"/>
    </row>
    <row r="7" spans="1:8" x14ac:dyDescent="0.3">
      <c r="A7" s="12">
        <v>5</v>
      </c>
      <c r="B7" s="10" t="s">
        <v>126</v>
      </c>
      <c r="C7" s="63" t="s">
        <v>153</v>
      </c>
      <c r="D7" s="12" t="s">
        <v>194</v>
      </c>
      <c r="E7" s="72">
        <v>1540</v>
      </c>
      <c r="F7" s="65"/>
      <c r="G7" s="73">
        <v>2016</v>
      </c>
      <c r="H7" s="78"/>
    </row>
    <row r="8" spans="1:8" s="68" customFormat="1" x14ac:dyDescent="0.3">
      <c r="A8" s="68">
        <v>6</v>
      </c>
      <c r="B8" s="69" t="s">
        <v>56</v>
      </c>
      <c r="C8" s="70" t="s">
        <v>153</v>
      </c>
      <c r="D8" s="68" t="s">
        <v>195</v>
      </c>
      <c r="E8" s="66"/>
      <c r="F8" s="66"/>
      <c r="G8" s="68" t="s">
        <v>215</v>
      </c>
      <c r="H8" s="75"/>
    </row>
    <row r="9" spans="1:8" x14ac:dyDescent="0.3">
      <c r="A9" s="12">
        <v>7</v>
      </c>
      <c r="B9" s="10" t="s">
        <v>134</v>
      </c>
      <c r="C9" s="61" t="s">
        <v>213</v>
      </c>
      <c r="D9" s="12" t="s">
        <v>228</v>
      </c>
      <c r="E9" s="65"/>
      <c r="F9" s="65"/>
      <c r="H9" s="77"/>
    </row>
    <row r="10" spans="1:8" x14ac:dyDescent="0.3">
      <c r="A10" s="12">
        <v>8</v>
      </c>
      <c r="B10" s="10" t="s">
        <v>152</v>
      </c>
      <c r="C10" s="62" t="s">
        <v>213</v>
      </c>
      <c r="D10" s="12" t="s">
        <v>208</v>
      </c>
      <c r="E10" s="65"/>
      <c r="F10" s="65"/>
      <c r="H10" s="77"/>
    </row>
    <row r="11" spans="1:8" x14ac:dyDescent="0.3">
      <c r="A11" s="12">
        <v>9</v>
      </c>
      <c r="B11" s="10" t="s">
        <v>154</v>
      </c>
      <c r="D11" s="12" t="s">
        <v>227</v>
      </c>
      <c r="E11" s="65"/>
      <c r="F11" s="65"/>
      <c r="H11" s="77"/>
    </row>
    <row r="12" spans="1:8" x14ac:dyDescent="0.3">
      <c r="A12" s="12">
        <v>10</v>
      </c>
      <c r="B12" s="10" t="s">
        <v>135</v>
      </c>
      <c r="C12" s="61" t="s">
        <v>213</v>
      </c>
      <c r="D12" s="12" t="s">
        <v>226</v>
      </c>
      <c r="E12" s="65"/>
      <c r="F12" s="65"/>
      <c r="H12" s="77"/>
    </row>
    <row r="13" spans="1:8" x14ac:dyDescent="0.3">
      <c r="A13" s="12">
        <v>11</v>
      </c>
      <c r="B13" s="10" t="s">
        <v>128</v>
      </c>
      <c r="C13" s="62" t="s">
        <v>213</v>
      </c>
      <c r="D13" s="12" t="s">
        <v>207</v>
      </c>
      <c r="E13" s="72">
        <v>1540</v>
      </c>
      <c r="F13" s="65"/>
      <c r="G13" s="73">
        <v>2016</v>
      </c>
      <c r="H13" s="78"/>
    </row>
    <row r="14" spans="1:8" x14ac:dyDescent="0.3">
      <c r="A14" s="12">
        <v>12</v>
      </c>
      <c r="B14" s="10" t="s">
        <v>155</v>
      </c>
      <c r="D14" s="12" t="s">
        <v>218</v>
      </c>
      <c r="E14" s="65"/>
      <c r="F14" s="65"/>
      <c r="H14" s="77"/>
    </row>
    <row r="15" spans="1:8" x14ac:dyDescent="0.3">
      <c r="A15" s="12">
        <v>13</v>
      </c>
      <c r="B15" s="10" t="s">
        <v>129</v>
      </c>
      <c r="D15" s="12" t="s">
        <v>219</v>
      </c>
      <c r="E15" s="72">
        <v>1540</v>
      </c>
      <c r="F15" s="65"/>
      <c r="G15" s="73">
        <v>2016</v>
      </c>
      <c r="H15" s="78"/>
    </row>
    <row r="16" spans="1:8" x14ac:dyDescent="0.3">
      <c r="A16" s="12">
        <v>14</v>
      </c>
      <c r="B16" s="10" t="s">
        <v>156</v>
      </c>
      <c r="C16" s="63" t="s">
        <v>153</v>
      </c>
      <c r="D16" s="12" t="s">
        <v>209</v>
      </c>
      <c r="E16" s="65"/>
      <c r="F16" s="65"/>
      <c r="H16" s="75"/>
    </row>
    <row r="17" spans="1:8" x14ac:dyDescent="0.3">
      <c r="A17" s="12">
        <v>15</v>
      </c>
      <c r="B17" s="10" t="s">
        <v>157</v>
      </c>
      <c r="C17" s="64" t="s">
        <v>153</v>
      </c>
      <c r="D17" s="12" t="s">
        <v>220</v>
      </c>
      <c r="E17" s="65"/>
      <c r="F17" s="65"/>
      <c r="H17" s="77"/>
    </row>
    <row r="18" spans="1:8" x14ac:dyDescent="0.3">
      <c r="A18" s="12">
        <v>16</v>
      </c>
      <c r="B18" s="10" t="s">
        <v>130</v>
      </c>
      <c r="C18" s="63" t="s">
        <v>153</v>
      </c>
      <c r="D18" s="12" t="s">
        <v>221</v>
      </c>
      <c r="E18" s="72">
        <v>1210</v>
      </c>
      <c r="F18" s="65"/>
      <c r="H18" s="77"/>
    </row>
    <row r="19" spans="1:8" s="68" customFormat="1" x14ac:dyDescent="0.3">
      <c r="A19" s="68">
        <v>17</v>
      </c>
      <c r="B19" s="69" t="s">
        <v>131</v>
      </c>
      <c r="C19" s="70" t="s">
        <v>153</v>
      </c>
      <c r="D19" s="68" t="s">
        <v>222</v>
      </c>
      <c r="E19" s="66"/>
      <c r="F19" s="66"/>
      <c r="G19" s="68" t="s">
        <v>266</v>
      </c>
      <c r="H19" s="75"/>
    </row>
    <row r="20" spans="1:8" x14ac:dyDescent="0.3">
      <c r="A20" s="12">
        <v>18</v>
      </c>
      <c r="B20" s="10" t="s">
        <v>158</v>
      </c>
      <c r="D20" s="12" t="s">
        <v>223</v>
      </c>
      <c r="E20" s="65"/>
      <c r="F20" s="65"/>
      <c r="H20" s="77"/>
    </row>
    <row r="21" spans="1:8" x14ac:dyDescent="0.3">
      <c r="A21" s="12">
        <v>19</v>
      </c>
      <c r="B21" s="10" t="s">
        <v>132</v>
      </c>
      <c r="D21" s="12" t="s">
        <v>224</v>
      </c>
      <c r="E21" s="72">
        <v>1270</v>
      </c>
      <c r="F21" s="65"/>
      <c r="G21" s="73">
        <v>2016</v>
      </c>
      <c r="H21" s="78"/>
    </row>
    <row r="22" spans="1:8" x14ac:dyDescent="0.3">
      <c r="A22" s="12">
        <v>20</v>
      </c>
      <c r="B22" s="10" t="s">
        <v>133</v>
      </c>
      <c r="C22" s="61" t="s">
        <v>213</v>
      </c>
      <c r="D22" s="12" t="s">
        <v>225</v>
      </c>
      <c r="E22" s="72">
        <v>2270</v>
      </c>
      <c r="F22" s="65"/>
      <c r="G22" s="73">
        <v>2016</v>
      </c>
      <c r="H22" s="77" t="s">
        <v>268</v>
      </c>
    </row>
    <row r="23" spans="1:8" x14ac:dyDescent="0.3">
      <c r="A23" s="12">
        <v>21</v>
      </c>
      <c r="B23" s="10" t="s">
        <v>159</v>
      </c>
      <c r="C23" s="62" t="s">
        <v>213</v>
      </c>
      <c r="D23" s="12" t="s">
        <v>229</v>
      </c>
      <c r="E23" s="72">
        <v>3575</v>
      </c>
      <c r="F23" s="65"/>
      <c r="G23" s="73">
        <v>2016</v>
      </c>
      <c r="H23" s="78"/>
    </row>
    <row r="24" spans="1:8" s="68" customFormat="1" x14ac:dyDescent="0.3">
      <c r="A24" s="68">
        <v>22</v>
      </c>
      <c r="B24" s="69" t="s">
        <v>146</v>
      </c>
      <c r="D24" s="68" t="s">
        <v>230</v>
      </c>
      <c r="E24" s="66"/>
      <c r="F24" s="66"/>
      <c r="G24" s="68" t="s">
        <v>215</v>
      </c>
      <c r="H24" s="75"/>
    </row>
    <row r="25" spans="1:8" x14ac:dyDescent="0.3">
      <c r="A25" s="12">
        <v>23</v>
      </c>
      <c r="B25" s="10" t="s">
        <v>160</v>
      </c>
      <c r="C25" s="61" t="s">
        <v>213</v>
      </c>
      <c r="D25" s="12" t="s">
        <v>202</v>
      </c>
      <c r="E25" s="65"/>
      <c r="F25" s="65"/>
      <c r="H25" s="79"/>
    </row>
    <row r="26" spans="1:8" x14ac:dyDescent="0.3">
      <c r="A26" s="12">
        <v>24</v>
      </c>
      <c r="B26" s="10" t="s">
        <v>161</v>
      </c>
      <c r="C26" s="62" t="s">
        <v>213</v>
      </c>
      <c r="D26" s="12" t="s">
        <v>231</v>
      </c>
      <c r="E26" s="65"/>
      <c r="F26" s="65"/>
      <c r="H26" s="77"/>
    </row>
    <row r="27" spans="1:8" x14ac:dyDescent="0.3">
      <c r="A27" s="12">
        <v>25</v>
      </c>
      <c r="B27" s="10" t="s">
        <v>162</v>
      </c>
      <c r="C27" s="63" t="s">
        <v>153</v>
      </c>
      <c r="D27" s="12" t="s">
        <v>255</v>
      </c>
      <c r="E27" s="65"/>
      <c r="F27" s="65"/>
      <c r="H27" s="75"/>
    </row>
    <row r="28" spans="1:8" x14ac:dyDescent="0.3">
      <c r="A28" s="12">
        <v>26</v>
      </c>
      <c r="B28" s="10" t="s">
        <v>163</v>
      </c>
      <c r="C28" s="64" t="s">
        <v>153</v>
      </c>
      <c r="D28" s="12" t="s">
        <v>256</v>
      </c>
      <c r="E28" s="65"/>
      <c r="F28" s="65"/>
      <c r="H28" s="75"/>
    </row>
    <row r="29" spans="1:8" x14ac:dyDescent="0.3">
      <c r="A29" s="12">
        <v>27</v>
      </c>
      <c r="B29" s="10" t="s">
        <v>164</v>
      </c>
      <c r="D29" s="12" t="s">
        <v>257</v>
      </c>
      <c r="E29" s="65"/>
      <c r="F29" s="65"/>
      <c r="H29" s="75"/>
    </row>
    <row r="30" spans="1:8" s="68" customFormat="1" x14ac:dyDescent="0.3">
      <c r="A30" s="68">
        <v>28</v>
      </c>
      <c r="B30" s="69" t="s">
        <v>65</v>
      </c>
      <c r="C30" s="71" t="s">
        <v>153</v>
      </c>
      <c r="D30" s="68" t="s">
        <v>258</v>
      </c>
      <c r="E30" s="66"/>
      <c r="F30" s="66"/>
      <c r="G30" s="68" t="s">
        <v>215</v>
      </c>
      <c r="H30" s="75"/>
    </row>
    <row r="31" spans="1:8" x14ac:dyDescent="0.3">
      <c r="A31" s="12">
        <v>29</v>
      </c>
      <c r="B31" s="10" t="s">
        <v>165</v>
      </c>
      <c r="C31" s="64" t="s">
        <v>153</v>
      </c>
      <c r="D31" s="12" t="s">
        <v>203</v>
      </c>
      <c r="E31" s="65"/>
      <c r="F31" s="65"/>
      <c r="H31" s="75"/>
    </row>
    <row r="32" spans="1:8" x14ac:dyDescent="0.3">
      <c r="A32" s="12">
        <v>30</v>
      </c>
      <c r="B32" s="10" t="s">
        <v>166</v>
      </c>
      <c r="C32" s="74"/>
      <c r="D32" s="12" t="s">
        <v>259</v>
      </c>
      <c r="E32" s="65"/>
      <c r="F32" s="65"/>
      <c r="H32" s="75"/>
    </row>
    <row r="33" spans="1:8" s="68" customFormat="1" x14ac:dyDescent="0.3">
      <c r="A33" s="68">
        <v>31</v>
      </c>
      <c r="B33" s="69" t="s">
        <v>148</v>
      </c>
      <c r="D33" s="68" t="s">
        <v>212</v>
      </c>
      <c r="E33" s="66"/>
      <c r="F33" s="66"/>
      <c r="G33" s="68" t="s">
        <v>217</v>
      </c>
      <c r="H33" s="79"/>
    </row>
    <row r="34" spans="1:8" x14ac:dyDescent="0.3">
      <c r="A34" s="12">
        <v>32</v>
      </c>
      <c r="B34" s="10" t="s">
        <v>143</v>
      </c>
      <c r="C34" s="63" t="s">
        <v>153</v>
      </c>
      <c r="D34" s="12" t="s">
        <v>251</v>
      </c>
      <c r="E34" s="65"/>
      <c r="F34" s="65"/>
      <c r="H34" s="77"/>
    </row>
    <row r="35" spans="1:8" x14ac:dyDescent="0.3">
      <c r="A35" s="12">
        <v>33</v>
      </c>
      <c r="B35" s="10" t="s">
        <v>167</v>
      </c>
      <c r="C35" s="64" t="s">
        <v>153</v>
      </c>
      <c r="D35" s="12" t="s">
        <v>252</v>
      </c>
      <c r="E35" s="65"/>
      <c r="F35" s="65"/>
      <c r="H35" s="75"/>
    </row>
    <row r="36" spans="1:8" x14ac:dyDescent="0.3">
      <c r="A36" s="12">
        <v>34</v>
      </c>
      <c r="B36" s="10" t="s">
        <v>142</v>
      </c>
      <c r="D36" s="12" t="s">
        <v>253</v>
      </c>
      <c r="E36" s="65"/>
      <c r="F36" s="65"/>
      <c r="H36" s="77"/>
    </row>
    <row r="37" spans="1:8" x14ac:dyDescent="0.3">
      <c r="A37" s="12">
        <v>35</v>
      </c>
      <c r="B37" s="10" t="s">
        <v>168</v>
      </c>
      <c r="D37" s="12" t="s">
        <v>254</v>
      </c>
      <c r="E37" s="65"/>
      <c r="F37" s="65"/>
      <c r="H37" s="77"/>
    </row>
    <row r="38" spans="1:8" x14ac:dyDescent="0.3">
      <c r="A38" s="12">
        <v>36</v>
      </c>
      <c r="B38" s="10" t="s">
        <v>169</v>
      </c>
      <c r="D38" s="12" t="s">
        <v>204</v>
      </c>
      <c r="E38" s="65"/>
      <c r="F38" s="65"/>
      <c r="H38" s="77"/>
    </row>
    <row r="39" spans="1:8" x14ac:dyDescent="0.3">
      <c r="A39" s="12">
        <v>37</v>
      </c>
      <c r="B39" s="10" t="s">
        <v>170</v>
      </c>
      <c r="D39" s="12" t="s">
        <v>264</v>
      </c>
      <c r="E39" s="65"/>
      <c r="F39" s="65"/>
      <c r="H39" s="77"/>
    </row>
    <row r="40" spans="1:8" x14ac:dyDescent="0.3">
      <c r="A40" s="12">
        <v>38</v>
      </c>
      <c r="B40" s="10" t="s">
        <v>171</v>
      </c>
      <c r="D40" s="12" t="s">
        <v>261</v>
      </c>
      <c r="E40" s="65"/>
      <c r="F40" s="65"/>
      <c r="H40" s="79"/>
    </row>
    <row r="41" spans="1:8" x14ac:dyDescent="0.3">
      <c r="A41" s="12">
        <v>39</v>
      </c>
      <c r="B41" s="10" t="s">
        <v>172</v>
      </c>
      <c r="D41" s="12" t="s">
        <v>262</v>
      </c>
      <c r="E41" s="65"/>
      <c r="F41" s="65"/>
      <c r="H41" s="75"/>
    </row>
    <row r="42" spans="1:8" s="68" customFormat="1" x14ac:dyDescent="0.3">
      <c r="A42" s="68">
        <v>40</v>
      </c>
      <c r="B42" s="69" t="s">
        <v>145</v>
      </c>
      <c r="D42" s="68" t="s">
        <v>210</v>
      </c>
      <c r="E42" s="66"/>
      <c r="F42" s="66"/>
      <c r="G42" s="68" t="s">
        <v>266</v>
      </c>
      <c r="H42" s="75"/>
    </row>
    <row r="43" spans="1:8" s="68" customFormat="1" x14ac:dyDescent="0.3">
      <c r="A43" s="68">
        <v>41</v>
      </c>
      <c r="B43" s="69" t="s">
        <v>144</v>
      </c>
      <c r="D43" s="68" t="s">
        <v>263</v>
      </c>
      <c r="E43" s="66"/>
      <c r="F43" s="66"/>
      <c r="G43" s="68" t="s">
        <v>266</v>
      </c>
      <c r="H43" s="75"/>
    </row>
    <row r="44" spans="1:8" x14ac:dyDescent="0.3">
      <c r="A44" s="12">
        <v>42</v>
      </c>
      <c r="B44" s="10" t="s">
        <v>173</v>
      </c>
      <c r="D44" s="12" t="s">
        <v>260</v>
      </c>
      <c r="E44" s="65"/>
      <c r="F44" s="65"/>
      <c r="H44" s="75"/>
    </row>
    <row r="45" spans="1:8" s="68" customFormat="1" x14ac:dyDescent="0.3">
      <c r="A45" s="68">
        <v>43</v>
      </c>
      <c r="B45" s="69" t="s">
        <v>174</v>
      </c>
      <c r="D45" s="68" t="s">
        <v>247</v>
      </c>
      <c r="E45" s="66"/>
      <c r="F45" s="66"/>
      <c r="G45" s="68" t="s">
        <v>215</v>
      </c>
      <c r="H45" s="75"/>
    </row>
    <row r="46" spans="1:8" x14ac:dyDescent="0.3">
      <c r="A46" s="12">
        <v>44</v>
      </c>
      <c r="B46" s="10" t="s">
        <v>175</v>
      </c>
      <c r="D46" s="12" t="s">
        <v>249</v>
      </c>
      <c r="E46" s="65"/>
      <c r="F46" s="65"/>
      <c r="H46" s="75"/>
    </row>
    <row r="47" spans="1:8" s="68" customFormat="1" x14ac:dyDescent="0.3">
      <c r="A47" s="68">
        <v>45</v>
      </c>
      <c r="B47" s="69" t="s">
        <v>176</v>
      </c>
      <c r="D47" s="68" t="s">
        <v>250</v>
      </c>
      <c r="E47" s="66"/>
      <c r="F47" s="66"/>
      <c r="G47" s="68" t="s">
        <v>266</v>
      </c>
      <c r="H47" s="75"/>
    </row>
    <row r="48" spans="1:8" x14ac:dyDescent="0.3">
      <c r="A48" s="12">
        <v>46</v>
      </c>
      <c r="B48" s="10" t="s">
        <v>177</v>
      </c>
      <c r="D48" s="12" t="s">
        <v>248</v>
      </c>
      <c r="E48" s="65"/>
      <c r="F48" s="65"/>
      <c r="H48" s="77"/>
    </row>
    <row r="49" spans="1:8" x14ac:dyDescent="0.3">
      <c r="A49" s="12">
        <v>47</v>
      </c>
      <c r="B49" s="10" t="s">
        <v>178</v>
      </c>
      <c r="D49" s="12" t="s">
        <v>246</v>
      </c>
      <c r="E49" s="65"/>
      <c r="F49" s="65"/>
      <c r="H49" s="77"/>
    </row>
    <row r="50" spans="1:8" s="68" customFormat="1" x14ac:dyDescent="0.3">
      <c r="A50" s="68">
        <v>48</v>
      </c>
      <c r="B50" s="69" t="s">
        <v>147</v>
      </c>
      <c r="D50" s="68" t="s">
        <v>242</v>
      </c>
      <c r="E50" s="66"/>
      <c r="F50" s="66"/>
      <c r="G50" s="68" t="s">
        <v>215</v>
      </c>
      <c r="H50" s="75"/>
    </row>
    <row r="51" spans="1:8" x14ac:dyDescent="0.3">
      <c r="A51" s="12">
        <v>49</v>
      </c>
      <c r="B51" s="10" t="s">
        <v>140</v>
      </c>
      <c r="D51" s="12" t="s">
        <v>245</v>
      </c>
      <c r="E51" s="65"/>
      <c r="F51" s="65"/>
      <c r="H51" s="77"/>
    </row>
    <row r="52" spans="1:8" x14ac:dyDescent="0.3">
      <c r="A52" s="12">
        <v>50</v>
      </c>
      <c r="B52" s="10" t="s">
        <v>179</v>
      </c>
      <c r="D52" s="12" t="s">
        <v>244</v>
      </c>
      <c r="E52" s="65"/>
      <c r="F52" s="65"/>
      <c r="H52" s="77"/>
    </row>
    <row r="53" spans="1:8" s="68" customFormat="1" x14ac:dyDescent="0.3">
      <c r="A53" s="68">
        <v>51</v>
      </c>
      <c r="B53" s="69" t="s">
        <v>139</v>
      </c>
      <c r="D53" s="68" t="s">
        <v>243</v>
      </c>
      <c r="E53" s="66"/>
      <c r="F53" s="66"/>
      <c r="G53" s="68" t="s">
        <v>266</v>
      </c>
      <c r="H53" s="75"/>
    </row>
    <row r="54" spans="1:8" x14ac:dyDescent="0.3">
      <c r="A54" s="12">
        <v>52</v>
      </c>
      <c r="B54" s="10" t="s">
        <v>180</v>
      </c>
      <c r="D54" s="12" t="s">
        <v>245</v>
      </c>
      <c r="E54" s="65"/>
      <c r="F54" s="65"/>
      <c r="H54" s="75"/>
    </row>
    <row r="55" spans="1:8" x14ac:dyDescent="0.3">
      <c r="A55" s="12">
        <v>53</v>
      </c>
      <c r="B55" s="10" t="s">
        <v>181</v>
      </c>
      <c r="D55" s="12" t="s">
        <v>235</v>
      </c>
      <c r="E55" s="65"/>
      <c r="F55" s="65"/>
      <c r="H55" s="77"/>
    </row>
    <row r="56" spans="1:8" x14ac:dyDescent="0.3">
      <c r="A56" s="12">
        <v>54</v>
      </c>
      <c r="B56" s="10" t="s">
        <v>182</v>
      </c>
      <c r="C56" s="74"/>
      <c r="D56" s="12" t="s">
        <v>236</v>
      </c>
      <c r="E56" s="65"/>
      <c r="F56" s="65"/>
      <c r="H56" s="75"/>
    </row>
    <row r="57" spans="1:8" x14ac:dyDescent="0.3">
      <c r="A57" s="12">
        <v>55</v>
      </c>
      <c r="B57" s="10" t="s">
        <v>184</v>
      </c>
      <c r="C57" s="74"/>
      <c r="D57" s="12" t="s">
        <v>237</v>
      </c>
      <c r="E57" s="65"/>
      <c r="F57" s="65"/>
      <c r="H57" s="75"/>
    </row>
    <row r="58" spans="1:8" x14ac:dyDescent="0.3">
      <c r="A58" s="12">
        <v>56</v>
      </c>
      <c r="B58" s="10" t="s">
        <v>183</v>
      </c>
      <c r="D58" s="12" t="s">
        <v>238</v>
      </c>
      <c r="E58" s="65"/>
      <c r="F58" s="65"/>
      <c r="H58" s="75"/>
    </row>
    <row r="59" spans="1:8" s="68" customFormat="1" x14ac:dyDescent="0.3">
      <c r="A59" s="68">
        <v>57</v>
      </c>
      <c r="B59" s="69" t="s">
        <v>58</v>
      </c>
      <c r="D59" s="68" t="s">
        <v>239</v>
      </c>
      <c r="E59" s="66"/>
      <c r="F59" s="66"/>
      <c r="G59" s="68" t="s">
        <v>215</v>
      </c>
      <c r="H59" s="75"/>
    </row>
    <row r="60" spans="1:8" x14ac:dyDescent="0.3">
      <c r="A60" s="12">
        <v>58</v>
      </c>
      <c r="B60" s="10" t="s">
        <v>185</v>
      </c>
      <c r="D60" s="12" t="s">
        <v>201</v>
      </c>
      <c r="E60" s="65"/>
      <c r="F60" s="65"/>
      <c r="H60" s="79"/>
    </row>
    <row r="61" spans="1:8" s="68" customFormat="1" x14ac:dyDescent="0.3">
      <c r="A61" s="68">
        <v>59</v>
      </c>
      <c r="B61" s="69" t="s">
        <v>136</v>
      </c>
      <c r="D61" s="68" t="s">
        <v>240</v>
      </c>
      <c r="E61" s="66"/>
      <c r="F61" s="66"/>
      <c r="G61" s="68" t="s">
        <v>266</v>
      </c>
      <c r="H61" s="75"/>
    </row>
    <row r="62" spans="1:8" s="68" customFormat="1" x14ac:dyDescent="0.3">
      <c r="A62" s="68">
        <v>60</v>
      </c>
      <c r="B62" s="69" t="s">
        <v>137</v>
      </c>
      <c r="D62" s="68" t="s">
        <v>198</v>
      </c>
      <c r="E62" s="66"/>
      <c r="F62" s="66"/>
      <c r="G62" s="68" t="s">
        <v>266</v>
      </c>
      <c r="H62" s="75"/>
    </row>
    <row r="63" spans="1:8" s="68" customFormat="1" x14ac:dyDescent="0.3">
      <c r="A63" s="68">
        <v>61</v>
      </c>
      <c r="B63" s="69" t="s">
        <v>59</v>
      </c>
      <c r="D63" s="68" t="s">
        <v>206</v>
      </c>
      <c r="E63" s="66"/>
      <c r="F63" s="66"/>
      <c r="G63" s="68" t="s">
        <v>215</v>
      </c>
      <c r="H63" s="75"/>
    </row>
    <row r="64" spans="1:8" x14ac:dyDescent="0.3">
      <c r="A64" s="12">
        <v>62</v>
      </c>
      <c r="B64" s="10" t="s">
        <v>186</v>
      </c>
      <c r="D64" s="12" t="s">
        <v>241</v>
      </c>
      <c r="E64" s="65"/>
      <c r="F64" s="65"/>
      <c r="H64" s="77"/>
    </row>
    <row r="65" spans="1:8" s="68" customFormat="1" x14ac:dyDescent="0.3">
      <c r="A65" s="68">
        <v>63</v>
      </c>
      <c r="B65" s="69" t="s">
        <v>60</v>
      </c>
      <c r="D65" s="68" t="s">
        <v>234</v>
      </c>
      <c r="E65" s="66"/>
      <c r="F65" s="66"/>
      <c r="G65" s="68" t="s">
        <v>215</v>
      </c>
      <c r="H65" s="75"/>
    </row>
    <row r="66" spans="1:8" s="68" customFormat="1" x14ac:dyDescent="0.3">
      <c r="A66" s="68">
        <v>64</v>
      </c>
      <c r="B66" s="69" t="s">
        <v>61</v>
      </c>
      <c r="D66" s="68" t="s">
        <v>211</v>
      </c>
      <c r="E66" s="66"/>
      <c r="F66" s="66"/>
      <c r="G66" s="68" t="s">
        <v>215</v>
      </c>
      <c r="H66" s="75"/>
    </row>
    <row r="67" spans="1:8" s="68" customFormat="1" x14ac:dyDescent="0.3">
      <c r="A67" s="68">
        <v>65</v>
      </c>
      <c r="B67" s="69" t="s">
        <v>141</v>
      </c>
      <c r="D67" s="68" t="s">
        <v>200</v>
      </c>
      <c r="E67" s="66"/>
      <c r="F67" s="66"/>
      <c r="G67" s="68" t="s">
        <v>266</v>
      </c>
      <c r="H67" s="79"/>
    </row>
    <row r="68" spans="1:8" s="68" customFormat="1" x14ac:dyDescent="0.3">
      <c r="A68" s="68">
        <v>66</v>
      </c>
      <c r="B68" s="69" t="s">
        <v>62</v>
      </c>
      <c r="D68" s="68" t="s">
        <v>197</v>
      </c>
      <c r="E68" s="66"/>
      <c r="F68" s="66"/>
      <c r="G68" s="68" t="s">
        <v>215</v>
      </c>
      <c r="H68" s="75"/>
    </row>
    <row r="69" spans="1:8" x14ac:dyDescent="0.3">
      <c r="A69" s="12">
        <v>67</v>
      </c>
      <c r="B69" s="10" t="s">
        <v>138</v>
      </c>
      <c r="D69" s="12" t="s">
        <v>197</v>
      </c>
      <c r="E69" s="72">
        <v>1708</v>
      </c>
      <c r="F69" s="65"/>
      <c r="G69" s="73">
        <v>2016</v>
      </c>
      <c r="H69" s="78"/>
    </row>
    <row r="70" spans="1:8" s="68" customFormat="1" x14ac:dyDescent="0.3">
      <c r="A70" s="68">
        <v>68</v>
      </c>
      <c r="B70" s="69" t="s">
        <v>149</v>
      </c>
      <c r="D70" s="68" t="s">
        <v>200</v>
      </c>
      <c r="E70" s="66"/>
      <c r="F70" s="66"/>
      <c r="G70" s="68" t="s">
        <v>216</v>
      </c>
      <c r="H70" s="75"/>
    </row>
    <row r="71" spans="1:8" x14ac:dyDescent="0.3">
      <c r="A71" s="12">
        <v>69</v>
      </c>
      <c r="B71" s="10" t="s">
        <v>187</v>
      </c>
      <c r="D71" s="12" t="s">
        <v>232</v>
      </c>
      <c r="E71" s="65"/>
      <c r="F71" s="65"/>
      <c r="H71" s="75"/>
    </row>
    <row r="72" spans="1:8" x14ac:dyDescent="0.3">
      <c r="A72" s="12">
        <v>70</v>
      </c>
      <c r="B72" s="10" t="s">
        <v>188</v>
      </c>
      <c r="D72" s="12" t="s">
        <v>233</v>
      </c>
      <c r="E72" s="65"/>
      <c r="F72" s="65"/>
      <c r="H72" s="77"/>
    </row>
    <row r="73" spans="1:8" x14ac:dyDescent="0.3">
      <c r="A73" s="12">
        <v>71</v>
      </c>
      <c r="B73" s="10" t="s">
        <v>189</v>
      </c>
      <c r="D73" s="12" t="s">
        <v>205</v>
      </c>
      <c r="E73" s="65"/>
      <c r="F73" s="65"/>
      <c r="H73" s="77"/>
    </row>
    <row r="74" spans="1:8" x14ac:dyDescent="0.3">
      <c r="A74" s="12">
        <v>72</v>
      </c>
      <c r="B74" s="10" t="s">
        <v>190</v>
      </c>
      <c r="D74" s="12" t="s">
        <v>199</v>
      </c>
      <c r="E74" s="65"/>
      <c r="F74" s="65"/>
      <c r="H74" s="75"/>
    </row>
    <row r="75" spans="1:8" x14ac:dyDescent="0.3">
      <c r="E75" s="65"/>
      <c r="F75" s="65"/>
      <c r="H75" s="75"/>
    </row>
    <row r="76" spans="1:8" x14ac:dyDescent="0.3">
      <c r="A76" s="12">
        <v>22</v>
      </c>
      <c r="E76" s="65">
        <f>SUM(E3:E75)</f>
        <v>16193</v>
      </c>
      <c r="F76" s="65"/>
      <c r="H76" s="75"/>
    </row>
    <row r="77" spans="1:8" x14ac:dyDescent="0.3">
      <c r="E77" s="72">
        <f>+E76*1.0635</f>
        <v>17221.255499999999</v>
      </c>
      <c r="F77" s="65"/>
      <c r="H77" s="75"/>
    </row>
    <row r="78" spans="1:8" x14ac:dyDescent="0.3">
      <c r="H78" s="75"/>
    </row>
    <row r="79" spans="1:8" x14ac:dyDescent="0.3">
      <c r="H79" s="75"/>
    </row>
    <row r="80" spans="1:8" x14ac:dyDescent="0.3">
      <c r="H80" s="75"/>
    </row>
    <row r="81" spans="8:8" x14ac:dyDescent="0.3">
      <c r="H81" s="75"/>
    </row>
    <row r="82" spans="8:8" x14ac:dyDescent="0.3">
      <c r="H82" s="75"/>
    </row>
    <row r="83" spans="8:8" x14ac:dyDescent="0.3">
      <c r="H83" s="75"/>
    </row>
    <row r="84" spans="8:8" x14ac:dyDescent="0.3">
      <c r="H84" s="75"/>
    </row>
    <row r="85" spans="8:8" x14ac:dyDescent="0.3">
      <c r="H85" s="75"/>
    </row>
    <row r="86" spans="8:8" x14ac:dyDescent="0.3">
      <c r="H86" s="75"/>
    </row>
    <row r="87" spans="8:8" x14ac:dyDescent="0.3">
      <c r="H87" s="75"/>
    </row>
    <row r="88" spans="8:8" x14ac:dyDescent="0.3">
      <c r="H88" s="75"/>
    </row>
    <row r="89" spans="8:8" x14ac:dyDescent="0.3">
      <c r="H89" s="75"/>
    </row>
    <row r="90" spans="8:8" x14ac:dyDescent="0.3">
      <c r="H90" s="75"/>
    </row>
    <row r="91" spans="8:8" x14ac:dyDescent="0.3">
      <c r="H91" s="75"/>
    </row>
    <row r="92" spans="8:8" x14ac:dyDescent="0.3">
      <c r="H92" s="75"/>
    </row>
    <row r="93" spans="8:8" x14ac:dyDescent="0.3">
      <c r="H93" s="75"/>
    </row>
    <row r="94" spans="8:8" x14ac:dyDescent="0.3">
      <c r="H94" s="75"/>
    </row>
    <row r="95" spans="8:8" x14ac:dyDescent="0.3">
      <c r="H95" s="75"/>
    </row>
    <row r="96" spans="8:8" x14ac:dyDescent="0.3">
      <c r="H96" s="75"/>
    </row>
    <row r="97" spans="8:8" x14ac:dyDescent="0.3">
      <c r="H97" s="75"/>
    </row>
    <row r="98" spans="8:8" x14ac:dyDescent="0.3">
      <c r="H98" s="75"/>
    </row>
    <row r="99" spans="8:8" x14ac:dyDescent="0.3">
      <c r="H99" s="75"/>
    </row>
    <row r="100" spans="8:8" x14ac:dyDescent="0.3">
      <c r="H100" s="75"/>
    </row>
    <row r="101" spans="8:8" x14ac:dyDescent="0.3">
      <c r="H101" s="75"/>
    </row>
    <row r="102" spans="8:8" x14ac:dyDescent="0.3">
      <c r="H102" s="75"/>
    </row>
    <row r="103" spans="8:8" x14ac:dyDescent="0.3">
      <c r="H103" s="75"/>
    </row>
    <row r="104" spans="8:8" x14ac:dyDescent="0.3">
      <c r="H104" s="75"/>
    </row>
    <row r="105" spans="8:8" x14ac:dyDescent="0.3">
      <c r="H105" s="75"/>
    </row>
    <row r="106" spans="8:8" x14ac:dyDescent="0.3">
      <c r="H106" s="75"/>
    </row>
    <row r="107" spans="8:8" x14ac:dyDescent="0.3">
      <c r="H107" s="75"/>
    </row>
    <row r="108" spans="8:8" x14ac:dyDescent="0.3">
      <c r="H108" s="75"/>
    </row>
    <row r="109" spans="8:8" x14ac:dyDescent="0.3">
      <c r="H109" s="75"/>
    </row>
    <row r="110" spans="8:8" x14ac:dyDescent="0.3">
      <c r="H110" s="75"/>
    </row>
    <row r="111" spans="8:8" x14ac:dyDescent="0.3">
      <c r="H111" s="75"/>
    </row>
    <row r="112" spans="8:8" x14ac:dyDescent="0.3">
      <c r="H112" s="75"/>
    </row>
    <row r="113" spans="8:8" x14ac:dyDescent="0.3">
      <c r="H113" s="75"/>
    </row>
    <row r="114" spans="8:8" x14ac:dyDescent="0.3">
      <c r="H114" s="75"/>
    </row>
    <row r="115" spans="8:8" x14ac:dyDescent="0.3">
      <c r="H115" s="75"/>
    </row>
    <row r="116" spans="8:8" x14ac:dyDescent="0.3">
      <c r="H116" s="75"/>
    </row>
    <row r="117" spans="8:8" x14ac:dyDescent="0.3">
      <c r="H117" s="75"/>
    </row>
    <row r="118" spans="8:8" x14ac:dyDescent="0.3">
      <c r="H118" s="75"/>
    </row>
    <row r="119" spans="8:8" x14ac:dyDescent="0.3">
      <c r="H119" s="75"/>
    </row>
    <row r="120" spans="8:8" x14ac:dyDescent="0.3">
      <c r="H120" s="75"/>
    </row>
    <row r="121" spans="8:8" x14ac:dyDescent="0.3">
      <c r="H121" s="75"/>
    </row>
    <row r="122" spans="8:8" x14ac:dyDescent="0.3">
      <c r="H122" s="75"/>
    </row>
    <row r="123" spans="8:8" x14ac:dyDescent="0.3">
      <c r="H123" s="75"/>
    </row>
    <row r="124" spans="8:8" x14ac:dyDescent="0.3">
      <c r="H124" s="75"/>
    </row>
    <row r="125" spans="8:8" x14ac:dyDescent="0.3">
      <c r="H125" s="75"/>
    </row>
    <row r="126" spans="8:8" x14ac:dyDescent="0.3">
      <c r="H126" s="75"/>
    </row>
    <row r="127" spans="8:8" x14ac:dyDescent="0.3">
      <c r="H127" s="75"/>
    </row>
    <row r="128" spans="8:8" x14ac:dyDescent="0.3">
      <c r="H128" s="75"/>
    </row>
    <row r="129" spans="8:8" x14ac:dyDescent="0.3">
      <c r="H129" s="75"/>
    </row>
    <row r="130" spans="8:8" x14ac:dyDescent="0.3">
      <c r="H130" s="75"/>
    </row>
    <row r="131" spans="8:8" x14ac:dyDescent="0.3">
      <c r="H131" s="75"/>
    </row>
    <row r="132" spans="8:8" x14ac:dyDescent="0.3">
      <c r="H132" s="75"/>
    </row>
    <row r="133" spans="8:8" x14ac:dyDescent="0.3">
      <c r="H133" s="75"/>
    </row>
    <row r="134" spans="8:8" x14ac:dyDescent="0.3">
      <c r="H134" s="75"/>
    </row>
    <row r="135" spans="8:8" x14ac:dyDescent="0.3">
      <c r="H135" s="75"/>
    </row>
    <row r="136" spans="8:8" x14ac:dyDescent="0.3">
      <c r="H136" s="75"/>
    </row>
    <row r="137" spans="8:8" x14ac:dyDescent="0.3">
      <c r="H137" s="75"/>
    </row>
    <row r="138" spans="8:8" x14ac:dyDescent="0.3">
      <c r="H138" s="75"/>
    </row>
    <row r="139" spans="8:8" x14ac:dyDescent="0.3">
      <c r="H139" s="75"/>
    </row>
    <row r="140" spans="8:8" x14ac:dyDescent="0.3">
      <c r="H140" s="75"/>
    </row>
    <row r="141" spans="8:8" x14ac:dyDescent="0.3">
      <c r="H141" s="75"/>
    </row>
    <row r="142" spans="8:8" x14ac:dyDescent="0.3">
      <c r="H142" s="75"/>
    </row>
    <row r="143" spans="8:8" x14ac:dyDescent="0.3">
      <c r="H143" s="75"/>
    </row>
    <row r="144" spans="8:8" x14ac:dyDescent="0.3">
      <c r="H144" s="75"/>
    </row>
    <row r="145" spans="8:8" x14ac:dyDescent="0.3">
      <c r="H145" s="75"/>
    </row>
    <row r="146" spans="8:8" x14ac:dyDescent="0.3">
      <c r="H146" s="75"/>
    </row>
    <row r="147" spans="8:8" x14ac:dyDescent="0.3">
      <c r="H147" s="75"/>
    </row>
    <row r="148" spans="8:8" x14ac:dyDescent="0.3">
      <c r="H148" s="75"/>
    </row>
    <row r="149" spans="8:8" x14ac:dyDescent="0.3">
      <c r="H149" s="75"/>
    </row>
    <row r="150" spans="8:8" x14ac:dyDescent="0.3">
      <c r="H150" s="75"/>
    </row>
    <row r="151" spans="8:8" x14ac:dyDescent="0.3">
      <c r="H151" s="75"/>
    </row>
    <row r="152" spans="8:8" x14ac:dyDescent="0.3">
      <c r="H152" s="75"/>
    </row>
    <row r="153" spans="8:8" x14ac:dyDescent="0.3">
      <c r="H153" s="75"/>
    </row>
    <row r="154" spans="8:8" x14ac:dyDescent="0.3">
      <c r="H154" s="75"/>
    </row>
    <row r="155" spans="8:8" x14ac:dyDescent="0.3">
      <c r="H155" s="75"/>
    </row>
    <row r="156" spans="8:8" x14ac:dyDescent="0.3">
      <c r="H156" s="75"/>
    </row>
    <row r="157" spans="8:8" x14ac:dyDescent="0.3">
      <c r="H157" s="75"/>
    </row>
    <row r="158" spans="8:8" x14ac:dyDescent="0.3">
      <c r="H158" s="75"/>
    </row>
    <row r="159" spans="8:8" x14ac:dyDescent="0.3">
      <c r="H159" s="75"/>
    </row>
    <row r="160" spans="8:8" x14ac:dyDescent="0.3">
      <c r="H160" s="75"/>
    </row>
    <row r="161" spans="8:8" x14ac:dyDescent="0.3">
      <c r="H161" s="75"/>
    </row>
    <row r="162" spans="8:8" x14ac:dyDescent="0.3">
      <c r="H162" s="75"/>
    </row>
    <row r="163" spans="8:8" x14ac:dyDescent="0.3">
      <c r="H163" s="75"/>
    </row>
    <row r="164" spans="8:8" x14ac:dyDescent="0.3">
      <c r="H164" s="75"/>
    </row>
    <row r="165" spans="8:8" x14ac:dyDescent="0.3">
      <c r="H165" s="75"/>
    </row>
    <row r="166" spans="8:8" x14ac:dyDescent="0.3">
      <c r="H166" s="75"/>
    </row>
    <row r="167" spans="8:8" x14ac:dyDescent="0.3">
      <c r="H167" s="75"/>
    </row>
    <row r="168" spans="8:8" x14ac:dyDescent="0.3">
      <c r="H168" s="75"/>
    </row>
    <row r="169" spans="8:8" x14ac:dyDescent="0.3">
      <c r="H169" s="75"/>
    </row>
    <row r="170" spans="8:8" x14ac:dyDescent="0.3">
      <c r="H170" s="75"/>
    </row>
    <row r="171" spans="8:8" x14ac:dyDescent="0.3">
      <c r="H171" s="75"/>
    </row>
    <row r="172" spans="8:8" x14ac:dyDescent="0.3">
      <c r="H172" s="75"/>
    </row>
    <row r="173" spans="8:8" x14ac:dyDescent="0.3">
      <c r="H173" s="75"/>
    </row>
    <row r="174" spans="8:8" x14ac:dyDescent="0.3">
      <c r="H174" s="75"/>
    </row>
    <row r="175" spans="8:8" x14ac:dyDescent="0.3">
      <c r="H175" s="75"/>
    </row>
    <row r="176" spans="8:8" x14ac:dyDescent="0.3">
      <c r="H176" s="75"/>
    </row>
    <row r="177" spans="8:8" x14ac:dyDescent="0.3">
      <c r="H177" s="75"/>
    </row>
    <row r="178" spans="8:8" x14ac:dyDescent="0.3">
      <c r="H178" s="75"/>
    </row>
    <row r="179" spans="8:8" x14ac:dyDescent="0.3">
      <c r="H179" s="75"/>
    </row>
    <row r="180" spans="8:8" x14ac:dyDescent="0.3">
      <c r="H180" s="75"/>
    </row>
    <row r="181" spans="8:8" x14ac:dyDescent="0.3">
      <c r="H181" s="75"/>
    </row>
    <row r="182" spans="8:8" x14ac:dyDescent="0.3">
      <c r="H182" s="75"/>
    </row>
    <row r="183" spans="8:8" x14ac:dyDescent="0.3">
      <c r="H183" s="75"/>
    </row>
    <row r="184" spans="8:8" x14ac:dyDescent="0.3">
      <c r="H184" s="75"/>
    </row>
    <row r="185" spans="8:8" x14ac:dyDescent="0.3">
      <c r="H185" s="75"/>
    </row>
    <row r="186" spans="8:8" x14ac:dyDescent="0.3">
      <c r="H186" s="75"/>
    </row>
    <row r="187" spans="8:8" x14ac:dyDescent="0.3">
      <c r="H187" s="75"/>
    </row>
    <row r="188" spans="8:8" x14ac:dyDescent="0.3">
      <c r="H188" s="75"/>
    </row>
    <row r="189" spans="8:8" x14ac:dyDescent="0.3">
      <c r="H189" s="75"/>
    </row>
    <row r="190" spans="8:8" x14ac:dyDescent="0.3">
      <c r="H190" s="75"/>
    </row>
    <row r="191" spans="8:8" x14ac:dyDescent="0.3">
      <c r="H191" s="75"/>
    </row>
    <row r="192" spans="8:8" x14ac:dyDescent="0.3">
      <c r="H192" s="75"/>
    </row>
    <row r="193" spans="8:8" x14ac:dyDescent="0.3">
      <c r="H193" s="75"/>
    </row>
    <row r="194" spans="8:8" x14ac:dyDescent="0.3">
      <c r="H194" s="75"/>
    </row>
    <row r="195" spans="8:8" x14ac:dyDescent="0.3">
      <c r="H195" s="75"/>
    </row>
    <row r="196" spans="8:8" x14ac:dyDescent="0.3">
      <c r="H196" s="75"/>
    </row>
    <row r="197" spans="8:8" x14ac:dyDescent="0.3">
      <c r="H197" s="75"/>
    </row>
    <row r="198" spans="8:8" x14ac:dyDescent="0.3">
      <c r="H198" s="75"/>
    </row>
    <row r="199" spans="8:8" x14ac:dyDescent="0.3">
      <c r="H199" s="75"/>
    </row>
    <row r="200" spans="8:8" x14ac:dyDescent="0.3">
      <c r="H200" s="75"/>
    </row>
    <row r="201" spans="8:8" x14ac:dyDescent="0.3">
      <c r="H201" s="75"/>
    </row>
    <row r="202" spans="8:8" x14ac:dyDescent="0.3">
      <c r="H202" s="75"/>
    </row>
    <row r="203" spans="8:8" x14ac:dyDescent="0.3">
      <c r="H203" s="75"/>
    </row>
    <row r="204" spans="8:8" x14ac:dyDescent="0.3">
      <c r="H204" s="75"/>
    </row>
    <row r="205" spans="8:8" x14ac:dyDescent="0.3">
      <c r="H205" s="75"/>
    </row>
    <row r="206" spans="8:8" x14ac:dyDescent="0.3">
      <c r="H206" s="75"/>
    </row>
    <row r="207" spans="8:8" x14ac:dyDescent="0.3">
      <c r="H207" s="75"/>
    </row>
    <row r="208" spans="8:8" x14ac:dyDescent="0.3">
      <c r="H208" s="75"/>
    </row>
    <row r="209" spans="8:8" x14ac:dyDescent="0.3">
      <c r="H209" s="75"/>
    </row>
    <row r="210" spans="8:8" x14ac:dyDescent="0.3">
      <c r="H210" s="75"/>
    </row>
    <row r="211" spans="8:8" x14ac:dyDescent="0.3">
      <c r="H211" s="75"/>
    </row>
    <row r="212" spans="8:8" x14ac:dyDescent="0.3">
      <c r="H212" s="75"/>
    </row>
    <row r="213" spans="8:8" x14ac:dyDescent="0.3">
      <c r="H213" s="75"/>
    </row>
    <row r="214" spans="8:8" x14ac:dyDescent="0.3">
      <c r="H214" s="75"/>
    </row>
    <row r="215" spans="8:8" x14ac:dyDescent="0.3">
      <c r="H215" s="75"/>
    </row>
    <row r="216" spans="8:8" x14ac:dyDescent="0.3">
      <c r="H216" s="75"/>
    </row>
    <row r="217" spans="8:8" x14ac:dyDescent="0.3">
      <c r="H217" s="75"/>
    </row>
    <row r="218" spans="8:8" x14ac:dyDescent="0.3">
      <c r="H218" s="75"/>
    </row>
    <row r="219" spans="8:8" x14ac:dyDescent="0.3">
      <c r="H219" s="75"/>
    </row>
    <row r="220" spans="8:8" x14ac:dyDescent="0.3">
      <c r="H220" s="75"/>
    </row>
    <row r="221" spans="8:8" x14ac:dyDescent="0.3">
      <c r="H221" s="75"/>
    </row>
    <row r="222" spans="8:8" x14ac:dyDescent="0.3">
      <c r="H222" s="75"/>
    </row>
    <row r="223" spans="8:8" x14ac:dyDescent="0.3">
      <c r="H223" s="75"/>
    </row>
    <row r="224" spans="8:8" x14ac:dyDescent="0.3">
      <c r="H224" s="75"/>
    </row>
    <row r="225" spans="8:8" x14ac:dyDescent="0.3">
      <c r="H225" s="75"/>
    </row>
    <row r="226" spans="8:8" x14ac:dyDescent="0.3">
      <c r="H226" s="75"/>
    </row>
    <row r="227" spans="8:8" x14ac:dyDescent="0.3">
      <c r="H227" s="75"/>
    </row>
    <row r="228" spans="8:8" x14ac:dyDescent="0.3">
      <c r="H228" s="75"/>
    </row>
    <row r="229" spans="8:8" x14ac:dyDescent="0.3">
      <c r="H229" s="75"/>
    </row>
    <row r="230" spans="8:8" x14ac:dyDescent="0.3">
      <c r="H230" s="75"/>
    </row>
    <row r="231" spans="8:8" x14ac:dyDescent="0.3">
      <c r="H231" s="75"/>
    </row>
    <row r="232" spans="8:8" x14ac:dyDescent="0.3">
      <c r="H232" s="75"/>
    </row>
    <row r="233" spans="8:8" x14ac:dyDescent="0.3">
      <c r="H233" s="75"/>
    </row>
    <row r="234" spans="8:8" x14ac:dyDescent="0.3">
      <c r="H234" s="75"/>
    </row>
    <row r="235" spans="8:8" x14ac:dyDescent="0.3">
      <c r="H235" s="75"/>
    </row>
    <row r="236" spans="8:8" x14ac:dyDescent="0.3">
      <c r="H236" s="75"/>
    </row>
    <row r="237" spans="8:8" x14ac:dyDescent="0.3">
      <c r="H237" s="75"/>
    </row>
    <row r="238" spans="8:8" x14ac:dyDescent="0.3">
      <c r="H238" s="75"/>
    </row>
    <row r="239" spans="8:8" x14ac:dyDescent="0.3">
      <c r="H239" s="75"/>
    </row>
    <row r="240" spans="8:8" x14ac:dyDescent="0.3">
      <c r="H240" s="75"/>
    </row>
    <row r="241" spans="8:8" x14ac:dyDescent="0.3">
      <c r="H241" s="75"/>
    </row>
    <row r="242" spans="8:8" x14ac:dyDescent="0.3">
      <c r="H242" s="75"/>
    </row>
    <row r="243" spans="8:8" x14ac:dyDescent="0.3">
      <c r="H243" s="75"/>
    </row>
    <row r="244" spans="8:8" x14ac:dyDescent="0.3">
      <c r="H244" s="75"/>
    </row>
    <row r="245" spans="8:8" x14ac:dyDescent="0.3">
      <c r="H245" s="75"/>
    </row>
    <row r="246" spans="8:8" x14ac:dyDescent="0.3">
      <c r="H246" s="75"/>
    </row>
    <row r="247" spans="8:8" x14ac:dyDescent="0.3">
      <c r="H247" s="75"/>
    </row>
    <row r="248" spans="8:8" x14ac:dyDescent="0.3">
      <c r="H248" s="75"/>
    </row>
    <row r="249" spans="8:8" x14ac:dyDescent="0.3">
      <c r="H249" s="75"/>
    </row>
    <row r="250" spans="8:8" x14ac:dyDescent="0.3">
      <c r="H250" s="75"/>
    </row>
    <row r="251" spans="8:8" x14ac:dyDescent="0.3">
      <c r="H251" s="75"/>
    </row>
    <row r="252" spans="8:8" x14ac:dyDescent="0.3">
      <c r="H252" s="75"/>
    </row>
    <row r="253" spans="8:8" x14ac:dyDescent="0.3">
      <c r="H253" s="75"/>
    </row>
    <row r="254" spans="8:8" x14ac:dyDescent="0.3">
      <c r="H254" s="75"/>
    </row>
    <row r="255" spans="8:8" x14ac:dyDescent="0.3">
      <c r="H255" s="75"/>
    </row>
    <row r="256" spans="8:8" x14ac:dyDescent="0.3">
      <c r="H256" s="75"/>
    </row>
    <row r="257" spans="8:8" x14ac:dyDescent="0.3">
      <c r="H257" s="75"/>
    </row>
    <row r="258" spans="8:8" x14ac:dyDescent="0.3">
      <c r="H258" s="75"/>
    </row>
    <row r="259" spans="8:8" x14ac:dyDescent="0.3">
      <c r="H259" s="75"/>
    </row>
  </sheetData>
  <pageMargins left="0.7" right="0.7" top="0.75" bottom="0.75" header="0.3" footer="0.3"/>
  <pageSetup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2015 Proposed Operating Budget</vt:lpstr>
      <vt:lpstr>2015 Proposed Reserves Budget</vt:lpstr>
      <vt:lpstr>2014 Complete Projects</vt:lpstr>
      <vt:lpstr>Walks</vt:lpstr>
      <vt:lpstr>'2014 Complete Projects'!Print_Area</vt:lpstr>
      <vt:lpstr>'2015 Proposed Operating Budget'!Print_Area</vt:lpstr>
      <vt:lpstr>'2015 Proposed Reserves Budget'!Print_Area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Macilvane</dc:creator>
  <cp:lastModifiedBy>pjdeb</cp:lastModifiedBy>
  <cp:lastPrinted>2015-08-17T02:49:46Z</cp:lastPrinted>
  <dcterms:created xsi:type="dcterms:W3CDTF">2014-08-25T21:08:20Z</dcterms:created>
  <dcterms:modified xsi:type="dcterms:W3CDTF">2015-12-08T22:21:05Z</dcterms:modified>
</cp:coreProperties>
</file>